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d.docs.live.net/c9110395d2567df4/Office Data/FinanTax Work/Tax Calculators/"/>
    </mc:Choice>
  </mc:AlternateContent>
  <xr:revisionPtr revIDLastSave="1433" documentId="8_{AA2F83F4-F861-47E6-BF20-B425FABAE160}" xr6:coauthVersionLast="47" xr6:coauthVersionMax="47" xr10:uidLastSave="{2CB99A58-0170-4385-B8A8-69ED690DFE1D}"/>
  <workbookProtection workbookAlgorithmName="SHA-512" workbookHashValue="VDY2UqqzmLlhj82Qk4KvOsgVBzzs1iToPCpzhK60WwdheyeAhGwtBfvoAqylcN0TUutpXpVWm9+4sRE9FzGfvA==" workbookSaltValue="ANdVvRcIsF0/qfIASgDG2Q==" workbookSpinCount="100000" lockStructure="1"/>
  <bookViews>
    <workbookView xWindow="-120" yWindow="-120" windowWidth="20730" windowHeight="11310" tabRatio="878" xr2:uid="{00000000-000D-0000-FFFF-FFFF00000000}"/>
  </bookViews>
  <sheets>
    <sheet name="SALARY TAX-2022-23" sheetId="4" r:id="rId1"/>
    <sheet name="INDIVIDUAL &amp; AOP I.TAX-2022-23" sheetId="8" r:id="rId2"/>
    <sheet name="RENT TAX CALCULATOR-2022-23" sheetId="6" r:id="rId3"/>
    <sheet name="SALARY TAX-2021-22" sheetId="10" state="hidden" r:id="rId4"/>
    <sheet name="SALARY TAX-2018-19" sheetId="11" state="hidden" r:id="rId5"/>
    <sheet name="Salary Tax Calculator-2017-18" sheetId="12" state="hidden" r:id="rId6"/>
    <sheet name="WH Tax Card-2022-23" sheetId="7" r:id="rId7"/>
    <sheet name="Sales Tax Withholding - 2022-23" sheetId="14" r:id="rId8"/>
    <sheet name="Sheet2" sheetId="2" state="hidden" r:id="rId9"/>
    <sheet name="Sheet3" sheetId="3" state="hidden" r:id="rId10"/>
  </sheets>
  <definedNames>
    <definedName name="_xlnm.Print_Area" localSheetId="1">'INDIVIDUAL &amp; AOP I.TAX-2022-23'!$A$1:$I$24</definedName>
    <definedName name="_xlnm.Print_Area" localSheetId="2">'RENT TAX CALCULATOR-2022-23'!$A$1:$I$24</definedName>
    <definedName name="_xlnm.Print_Area" localSheetId="5">'Salary Tax Calculator-2017-18'!$A$1:$M$46</definedName>
    <definedName name="_xlnm.Print_Area" localSheetId="4">'SALARY TAX-2018-19'!$A$1:$L$27</definedName>
    <definedName name="_xlnm.Print_Area" localSheetId="3">'SALARY TAX-2021-22'!$A$1:$L$27</definedName>
    <definedName name="_xlnm.Print_Area" localSheetId="0">'SALARY TAX-2022-23'!$A$1:$L$28</definedName>
    <definedName name="_xlnm.Print_Area" localSheetId="7">'Sales Tax Withholding - 2022-23'!$B$1:$E$67</definedName>
    <definedName name="_xlnm.Print_Area" localSheetId="6">'WH Tax Card-2022-23'!$B$1:$G$138</definedName>
    <definedName name="_xlnm.Print_Titles" localSheetId="7">'Sales Tax Withholding - 2022-23'!$1:$7</definedName>
    <definedName name="_xlnm.Print_Titles" localSheetId="6">'WH Tax Card-2022-23'!$1:$6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7" i="4" l="1"/>
  <c r="B46" i="12"/>
  <c r="B45" i="12"/>
  <c r="B44" i="12"/>
  <c r="B43" i="12"/>
  <c r="B42" i="12"/>
  <c r="B41" i="12"/>
  <c r="B40" i="12"/>
  <c r="B39" i="12"/>
  <c r="B38" i="12"/>
  <c r="B37" i="12"/>
  <c r="B36" i="12"/>
  <c r="T10" i="12"/>
  <c r="C8" i="12"/>
  <c r="D8" i="12" s="1"/>
  <c r="C10" i="12" l="1"/>
  <c r="B41" i="11" l="1"/>
  <c r="B40" i="11"/>
  <c r="B39" i="11"/>
  <c r="B38" i="11"/>
  <c r="B37" i="11"/>
  <c r="B36" i="11"/>
  <c r="C8" i="11"/>
  <c r="D24" i="11" s="1"/>
  <c r="C10" i="11" l="1"/>
  <c r="T7" i="11" s="1"/>
  <c r="T10" i="11" s="1"/>
  <c r="D8" i="11"/>
  <c r="B46" i="10" l="1"/>
  <c r="B45" i="10"/>
  <c r="B44" i="10"/>
  <c r="B43" i="10"/>
  <c r="B42" i="10"/>
  <c r="B41" i="10"/>
  <c r="B40" i="10"/>
  <c r="B39" i="10"/>
  <c r="B38" i="10"/>
  <c r="B37" i="10"/>
  <c r="B36" i="10"/>
  <c r="C8" i="10"/>
  <c r="D8" i="10" s="1"/>
  <c r="S7" i="10"/>
  <c r="C10" i="10" l="1"/>
  <c r="T7" i="10" s="1"/>
  <c r="T10" i="10" s="1"/>
  <c r="D24" i="10"/>
  <c r="U7" i="10" l="1"/>
  <c r="U10" i="10" s="1"/>
  <c r="T14" i="10" l="1"/>
  <c r="T16" i="10" s="1"/>
  <c r="U13" i="10"/>
  <c r="T15" i="10" l="1"/>
  <c r="U16" i="10" s="1"/>
  <c r="U18" i="10" s="1"/>
  <c r="D22" i="10" s="1"/>
  <c r="A36" i="4" l="1"/>
  <c r="A37" i="4" s="1"/>
  <c r="A38" i="4" s="1"/>
  <c r="A39" i="4" s="1"/>
  <c r="A40" i="4" s="1"/>
  <c r="A41" i="4" s="1"/>
  <c r="B41" i="4"/>
  <c r="D9" i="4"/>
  <c r="A7" i="6"/>
  <c r="D7" i="4"/>
  <c r="I9" i="6" l="1"/>
  <c r="B28" i="6" l="1"/>
  <c r="B31" i="8"/>
  <c r="B36" i="4"/>
  <c r="B40" i="4"/>
  <c r="B39" i="4"/>
  <c r="B38" i="4"/>
  <c r="B37" i="4"/>
  <c r="B37" i="8" l="1"/>
  <c r="E8" i="8" s="1"/>
  <c r="B36" i="8" l="1"/>
  <c r="B35" i="8"/>
  <c r="B32" i="8"/>
  <c r="B33" i="8"/>
  <c r="B34" i="8"/>
  <c r="G8" i="8" l="1"/>
  <c r="D8" i="8"/>
  <c r="B30" i="6"/>
  <c r="E7" i="6" s="1"/>
  <c r="B29" i="6"/>
  <c r="D7" i="6" s="1"/>
  <c r="G7" i="6" l="1"/>
  <c r="F7" i="6"/>
  <c r="C8" i="4"/>
  <c r="H7" i="6" l="1"/>
  <c r="I7" i="6" s="1"/>
  <c r="F8" i="8"/>
  <c r="H8" i="8" s="1"/>
  <c r="I8" i="8" s="1"/>
  <c r="I10" i="8" s="1"/>
  <c r="D8" i="4"/>
  <c r="C11" i="4" l="1"/>
  <c r="T7" i="4" s="1"/>
  <c r="I8" i="6" l="1"/>
  <c r="I10" i="6" s="1"/>
  <c r="S7" i="4"/>
  <c r="U7" i="4" s="1"/>
  <c r="U11" i="4" s="1"/>
  <c r="T15" i="4" s="1"/>
  <c r="T11" i="4"/>
  <c r="T17" i="4" l="1"/>
  <c r="U14" i="4"/>
  <c r="D11" i="4"/>
  <c r="C15" i="4" l="1"/>
  <c r="C17" i="4" s="1"/>
  <c r="B7" i="12"/>
  <c r="B7" i="11"/>
  <c r="D7" i="10"/>
  <c r="D10" i="10" s="1"/>
  <c r="D14" i="4"/>
  <c r="T16" i="4"/>
  <c r="S7" i="11" l="1"/>
  <c r="U7" i="11" s="1"/>
  <c r="U10" i="11" s="1"/>
  <c r="D7" i="11"/>
  <c r="D10" i="11" s="1"/>
  <c r="C14" i="10"/>
  <c r="C16" i="10" s="1"/>
  <c r="D13" i="10"/>
  <c r="S7" i="12"/>
  <c r="U7" i="12" s="1"/>
  <c r="U10" i="12" s="1"/>
  <c r="D7" i="12"/>
  <c r="D10" i="12" s="1"/>
  <c r="C16" i="4"/>
  <c r="D17" i="4" s="1"/>
  <c r="D19" i="4" s="1"/>
  <c r="U17" i="4"/>
  <c r="U19" i="4" s="1"/>
  <c r="D23" i="4" s="1"/>
  <c r="I8" i="4" l="1"/>
  <c r="I7" i="4"/>
  <c r="I10" i="4"/>
  <c r="I9" i="4"/>
  <c r="I11" i="4"/>
  <c r="D13" i="12"/>
  <c r="C14" i="12"/>
  <c r="C15" i="12" s="1"/>
  <c r="T14" i="12"/>
  <c r="T15" i="12" s="1"/>
  <c r="U13" i="12"/>
  <c r="C14" i="11"/>
  <c r="C16" i="11" s="1"/>
  <c r="D13" i="11"/>
  <c r="C15" i="10"/>
  <c r="D16" i="10" s="1"/>
  <c r="D18" i="10" s="1"/>
  <c r="T14" i="11"/>
  <c r="T16" i="11" s="1"/>
  <c r="U13" i="11"/>
  <c r="D25" i="4"/>
  <c r="C16" i="12" l="1"/>
  <c r="D16" i="12" s="1"/>
  <c r="D18" i="12" s="1"/>
  <c r="D23" i="10"/>
  <c r="D25" i="10" s="1"/>
  <c r="D26" i="10" s="1"/>
  <c r="H7" i="4"/>
  <c r="J7" i="4" s="1"/>
  <c r="K7" i="4" s="1"/>
  <c r="T16" i="12"/>
  <c r="U16" i="12" s="1"/>
  <c r="U18" i="12" s="1"/>
  <c r="D22" i="12" s="1"/>
  <c r="D24" i="12" s="1"/>
  <c r="D24" i="4"/>
  <c r="D26" i="4" s="1"/>
  <c r="D27" i="4" s="1"/>
  <c r="T15" i="11"/>
  <c r="U16" i="11" s="1"/>
  <c r="U18" i="11" s="1"/>
  <c r="D22" i="11" s="1"/>
  <c r="C15" i="11"/>
  <c r="D16" i="11" s="1"/>
  <c r="D19" i="11" s="1"/>
  <c r="H8" i="4" l="1"/>
  <c r="J8" i="4" s="1"/>
  <c r="K8" i="4" s="1"/>
  <c r="D23" i="12"/>
  <c r="D25" i="12" s="1"/>
  <c r="D26" i="12" s="1"/>
  <c r="H11" i="4"/>
  <c r="J11" i="4" s="1"/>
  <c r="K11" i="4" s="1"/>
  <c r="D18" i="11"/>
  <c r="H9" i="4" l="1"/>
  <c r="J9" i="4" s="1"/>
  <c r="K9" i="4" s="1"/>
  <c r="D23" i="11"/>
  <c r="D25" i="11" s="1"/>
  <c r="D26" i="11" s="1"/>
  <c r="H10" i="4"/>
  <c r="J10" i="4" s="1"/>
  <c r="K10" i="4" s="1"/>
</calcChain>
</file>

<file path=xl/sharedStrings.xml><?xml version="1.0" encoding="utf-8"?>
<sst xmlns="http://schemas.openxmlformats.org/spreadsheetml/2006/main" count="655" uniqueCount="368">
  <si>
    <t>SALARY TAX CALCULATOR</t>
  </si>
  <si>
    <t>Gross Salary per month, (Including all allowances)</t>
  </si>
  <si>
    <t>Annual Taxable Salary</t>
  </si>
  <si>
    <t>Slab No.</t>
  </si>
  <si>
    <t>Fixed Tax</t>
  </si>
  <si>
    <t>Prev Limit</t>
  </si>
  <si>
    <t xml:space="preserve">Salary Months </t>
  </si>
  <si>
    <t>Prepared By:</t>
  </si>
  <si>
    <t>www.finantax.net</t>
  </si>
  <si>
    <t>Gross</t>
  </si>
  <si>
    <t>Amount Exceeding from Previous Slab Maximum Limit</t>
  </si>
  <si>
    <t>Previous Slab Maximum Limit</t>
  </si>
  <si>
    <t>Income Tax Calculation</t>
  </si>
  <si>
    <t>Income Tax on Exceeding Amount</t>
  </si>
  <si>
    <t>Total Income Tax Payable</t>
  </si>
  <si>
    <t>Monthly Tax Deduction</t>
  </si>
  <si>
    <t>FinanTax Consulting</t>
  </si>
  <si>
    <t>Office 3, first floor, warraich plaza, I-9 Markaz, Islamabad.</t>
  </si>
  <si>
    <t>Email: info@finantax.net</t>
  </si>
  <si>
    <t>Salary Increament (if any)</t>
  </si>
  <si>
    <t>Income Tax Payable</t>
  </si>
  <si>
    <t>INCOME FROM SALARY</t>
  </si>
  <si>
    <t>Salary Slabs Lower Limit</t>
  </si>
  <si>
    <t>Upper Limit</t>
  </si>
  <si>
    <t>Income Tax Payable (if salary increament applied)</t>
  </si>
  <si>
    <r>
      <t xml:space="preserve">Sole Premier Resellers of </t>
    </r>
    <r>
      <rPr>
        <b/>
        <sz val="11"/>
        <color theme="1"/>
        <rFont val="Calibri"/>
        <family val="2"/>
        <scheme val="minor"/>
      </rPr>
      <t>Intuit QuickBooks Products</t>
    </r>
    <r>
      <rPr>
        <sz val="11"/>
        <color theme="1"/>
        <rFont val="Calibri"/>
        <family val="2"/>
        <scheme val="minor"/>
      </rPr>
      <t xml:space="preserve"> in Pakistan.</t>
    </r>
  </si>
  <si>
    <t>Ph: 0092-51-4431316, 8317400-1</t>
  </si>
  <si>
    <t>Fixed Tax on Annual Taxable Income</t>
  </si>
  <si>
    <t>Previous Slab Max. Limit</t>
  </si>
  <si>
    <t>Amount Exceed from Prev. Slab Max. Limit</t>
  </si>
  <si>
    <t>Tax Rate on Exceeded Amount</t>
  </si>
  <si>
    <t>Tax on Exceeded Amount</t>
  </si>
  <si>
    <t>Total Tax Payable</t>
  </si>
  <si>
    <t>A</t>
  </si>
  <si>
    <t>B</t>
  </si>
  <si>
    <t>C = (A+B)</t>
  </si>
  <si>
    <t>Inocme Slabs</t>
  </si>
  <si>
    <t xml:space="preserve">Tax </t>
  </si>
  <si>
    <t>General</t>
  </si>
  <si>
    <t>Yes</t>
  </si>
  <si>
    <t>Senior Citizen</t>
  </si>
  <si>
    <t>No</t>
  </si>
  <si>
    <t>Teacher / Researcher</t>
  </si>
  <si>
    <t>RENT TAX CALCULATOR - INDIVIDUALS/ASSOCIATION OF PERSONS/COMPANY</t>
  </si>
  <si>
    <t>Section: 155 Income from Property</t>
  </si>
  <si>
    <t>Individual /AOP</t>
  </si>
  <si>
    <t>Company</t>
  </si>
  <si>
    <t>Filer</t>
  </si>
  <si>
    <t>INCOME TAX PAYABLE IND/AOP</t>
  </si>
  <si>
    <t>INSERT ANNUAL RENT VALUE HERE</t>
  </si>
  <si>
    <t>SECTION 149 TAX ON SALARY INCOME</t>
  </si>
  <si>
    <t>Section</t>
  </si>
  <si>
    <t>Provision of the Section</t>
  </si>
  <si>
    <t>Tax Rate</t>
  </si>
  <si>
    <t>153(1)(a)</t>
  </si>
  <si>
    <t>153(1)(b)</t>
  </si>
  <si>
    <t>Payment to petrol pump operator on account of sale of petroleum products</t>
  </si>
  <si>
    <t>In case of sportsperson</t>
  </si>
  <si>
    <t>234A</t>
  </si>
  <si>
    <t>Premier Resellers of Intuit QuickBooks Products in Pakistan.</t>
  </si>
  <si>
    <t>INCOME TAX CALCULATOR</t>
  </si>
  <si>
    <t>FOR INDIVIDUALS &amp; AOP (OTHER THAN RENTAL INCOME)</t>
  </si>
  <si>
    <t>IND</t>
  </si>
  <si>
    <t>TOTAL INCOME TAX PAYABLE</t>
  </si>
  <si>
    <r>
      <t xml:space="preserve">Sole Premier Resellers of </t>
    </r>
    <r>
      <rPr>
        <b/>
        <sz val="10"/>
        <color theme="1"/>
        <rFont val="Verdana"/>
        <family val="2"/>
      </rPr>
      <t>Intuit QuickBooks Products</t>
    </r>
    <r>
      <rPr>
        <sz val="10"/>
        <color theme="1"/>
        <rFont val="Verdana"/>
        <family val="2"/>
      </rPr>
      <t xml:space="preserve"> in Pakistan.</t>
    </r>
  </si>
  <si>
    <t>AOP</t>
  </si>
  <si>
    <t>INDIVIDUALS</t>
  </si>
  <si>
    <t>Royalty or Fee for Technical Services</t>
  </si>
  <si>
    <t>152(1)</t>
  </si>
  <si>
    <t>152(1AAA)</t>
  </si>
  <si>
    <t>152(1)(c)</t>
  </si>
  <si>
    <t xml:space="preserve">152(2)A (c) </t>
  </si>
  <si>
    <t>All others - (if the contract more than Rs. 10,000/- Per Anum)</t>
  </si>
  <si>
    <t>For Companies</t>
  </si>
  <si>
    <t>For Individuals / AOP</t>
  </si>
  <si>
    <t>153(2)</t>
  </si>
  <si>
    <t>156A</t>
  </si>
  <si>
    <t>BROKERAGE AND COMMISSION</t>
  </si>
  <si>
    <t>PHONE &amp; INTERNET</t>
  </si>
  <si>
    <t>Sub Section</t>
  </si>
  <si>
    <t>236C</t>
  </si>
  <si>
    <t>Foreign Produced Commercial</t>
  </si>
  <si>
    <t>20% of gross amount paid</t>
  </si>
  <si>
    <t>DIVIDEND INCOME</t>
  </si>
  <si>
    <t>TAX ON SALARY INCOME</t>
  </si>
  <si>
    <t>PROFIT ON DEBT</t>
  </si>
  <si>
    <t>PAYMENT TO NON-RESIDENTS</t>
  </si>
  <si>
    <t>152(1A)</t>
  </si>
  <si>
    <t>152(1AA)</t>
  </si>
  <si>
    <t>Payment of insurance premium or re-insurance to a non-resident person</t>
  </si>
  <si>
    <t>152(2)</t>
  </si>
  <si>
    <t xml:space="preserve">Tax deduction on payment to nonresident, not otherwise specified. </t>
  </si>
  <si>
    <t>Sale of Goods - Companies</t>
  </si>
  <si>
    <t>Sale of Goods - Individuals / AOP</t>
  </si>
  <si>
    <t>Rendering of Services - Companies</t>
  </si>
  <si>
    <t>Rendering of Services - Individuals / AOP</t>
  </si>
  <si>
    <t>152(2A) (a)</t>
  </si>
  <si>
    <t>152(2A) (b)</t>
  </si>
  <si>
    <t>Adjustable</t>
  </si>
  <si>
    <t>Final</t>
  </si>
  <si>
    <t>INCOME FROM PROPERTY</t>
  </si>
  <si>
    <t>PRIZES &amp; WINNINGS</t>
  </si>
  <si>
    <t>Payments made for prize on quiz bond and cross word</t>
  </si>
  <si>
    <t>Payments on winning from a raffle, lottery, prize on winning a quiz, prize, offered by companies for promotion of sale crossword puzzles</t>
  </si>
  <si>
    <t>On the amount of gas bill of a Compressed Natural Gas Station</t>
  </si>
  <si>
    <t>Life Insurance Agents where Commission received is less than Rs, 0.5 Million per annum</t>
  </si>
  <si>
    <t>Persons not covered in 1 &amp; 2 Above</t>
  </si>
  <si>
    <r>
      <t xml:space="preserve">Sole Premier Resellers of </t>
    </r>
    <r>
      <rPr>
        <b/>
        <sz val="10"/>
        <color theme="1"/>
        <rFont val="Calibri"/>
        <family val="2"/>
        <scheme val="minor"/>
      </rPr>
      <t>Intuit QuickBooks Products</t>
    </r>
    <r>
      <rPr>
        <sz val="10"/>
        <color theme="1"/>
        <rFont val="Calibri"/>
        <family val="2"/>
        <scheme val="minor"/>
      </rPr>
      <t xml:space="preserve"> in Pakistan.</t>
    </r>
  </si>
  <si>
    <t>Any person making sale by public auction / tender of any property or goods shall deduct tax including award of any lease to any person</t>
  </si>
  <si>
    <t>236(A)</t>
  </si>
  <si>
    <t>In the case of subscriber of internet, mobile telephone and prepaid internet or telephone card. Percentage of the amount of Bill or sales price of internet pre-paid card or prepaid telephone card or sale of units through any electronic medium or whatever form.</t>
  </si>
  <si>
    <t xml:space="preserve">Minimum if property is acquired and disposed off with the same tax  year otherwise adjustable. </t>
  </si>
  <si>
    <t>SALE / PURCHASE OF IMMOVABLE PROPERTY</t>
  </si>
  <si>
    <t>236K(1)</t>
  </si>
  <si>
    <t>236K(3)</t>
  </si>
  <si>
    <t>Advance Tax on payment of installment in respect of purchase of allotment of immovable property where transfer is to be effected after making payment of all installments</t>
  </si>
  <si>
    <t>236G</t>
  </si>
  <si>
    <t>236H</t>
  </si>
  <si>
    <t>In respect of persons making payment to electronic &amp; print media for advertising services</t>
  </si>
  <si>
    <t>153(1)(c)
Execution of Contracts</t>
  </si>
  <si>
    <t>153B</t>
  </si>
  <si>
    <t>Tax to be deducted on payment of royalty to resident person.</t>
  </si>
  <si>
    <t>INCOME TAX PAYABLE COMPANY</t>
  </si>
  <si>
    <t>MONTHLY TAX</t>
  </si>
  <si>
    <t>NON-ATL</t>
  </si>
  <si>
    <t>149(3)</t>
  </si>
  <si>
    <t>www.youtube.com/AccountingPro</t>
  </si>
  <si>
    <t>b) Dividend received from a company where no tax is payable by such company due to exemption of income or carry forward business losses or claim of tax credits.</t>
  </si>
  <si>
    <t>In case of Company</t>
  </si>
  <si>
    <t>Minimum</t>
  </si>
  <si>
    <t>Payments for advertisement services from non-resident person relaying from outside Pakistan</t>
  </si>
  <si>
    <t>Adjustable / Final
 in specified
situations</t>
  </si>
  <si>
    <t>152(2A)</t>
  </si>
  <si>
    <t>Minimum / not minimum
subject to conditions</t>
  </si>
  <si>
    <t>Minimum / not minimum 
subject to conditions</t>
  </si>
  <si>
    <t>GOODS, SERVICES &amp; EXECUTION OF A CONTRACT</t>
  </si>
  <si>
    <r>
      <t xml:space="preserve">Supply made by Distributors of fast moving consumer goods- </t>
    </r>
    <r>
      <rPr>
        <b/>
        <sz val="10"/>
        <color theme="1"/>
        <rFont val="Calibri"/>
        <family val="2"/>
        <scheme val="minor"/>
      </rPr>
      <t>Companies</t>
    </r>
  </si>
  <si>
    <r>
      <t xml:space="preserve">Supply made by Distributors of fast moving consumer goods - </t>
    </r>
    <r>
      <rPr>
        <b/>
        <sz val="10"/>
        <color theme="1"/>
        <rFont val="Calibri"/>
        <family val="2"/>
        <scheme val="minor"/>
      </rPr>
      <t>Individuals / AOP</t>
    </r>
  </si>
  <si>
    <t>Ind &amp; AOP: Minimum
Company: Minimum / not minimum for manufacturer / listed company.</t>
  </si>
  <si>
    <t>Minimum / not minimum
for manufacturer / listed company</t>
  </si>
  <si>
    <t>Payment of Commission to Advertising Agents</t>
  </si>
  <si>
    <t>SALE BY AUCTION / TENDER</t>
  </si>
  <si>
    <t>ADVANCE TAX ON SALES OF SPECIFIED GOODS TO DISTRIBUTOR, DEALER &amp; WHOLESALER</t>
  </si>
  <si>
    <t>ADVANCE TAX ON SALES OF SPECIFIED GOODS TO RETAILERS</t>
  </si>
  <si>
    <t>Minimum / Adjustable in case of Ind &amp; AOP
Adjustable in case of Company</t>
  </si>
  <si>
    <t>www.youtube.com/accountingpro</t>
  </si>
  <si>
    <t>Tax Status</t>
  </si>
  <si>
    <t>WITHHOLDING TAX CARD</t>
  </si>
  <si>
    <t>PLEASE SELECT PAYEE STATUS       =&gt;</t>
  </si>
  <si>
    <t>151
7B</t>
  </si>
  <si>
    <t xml:space="preserve">Profit on debt from a debt instrument, whether conventional or Shariah compliant, issued by the Federal Government under the Public Debt Act, 1944 </t>
  </si>
  <si>
    <t>*Profit on debt exceeding Rs.50 million shall be chargeable to tax under "Income from other sources" on normal tax rates</t>
  </si>
  <si>
    <t>Shipping income (on Gross Amount)</t>
  </si>
  <si>
    <t>Payment to distributer of cigarettes, pharma products</t>
  </si>
  <si>
    <t>8% if company
9% other than company</t>
  </si>
  <si>
    <t>Local sales, supplies, and services made to textile, carpets, leather, surgical goods &amp; sports goods.</t>
  </si>
  <si>
    <t>Trader of yarn 0.5%
Others 1%</t>
  </si>
  <si>
    <t>Trader of yarn 0.1%
Others 2%</t>
  </si>
  <si>
    <t>Local supply of yarn traders to export oriented sector</t>
  </si>
  <si>
    <t>PETROLIUM PRODUCTS &amp; CNG STATION</t>
  </si>
  <si>
    <t>Every Exporter or Export House in term of Stitching, Dying, Printing, Embroidery, washing, sizing &amp; weaving etc.</t>
  </si>
  <si>
    <t>final</t>
  </si>
  <si>
    <t>154A</t>
  </si>
  <si>
    <t>EXPORT OF SERVICES</t>
  </si>
  <si>
    <t>Minimum Tax</t>
  </si>
  <si>
    <t>Taxable Salary per month</t>
  </si>
  <si>
    <t>FOR THE TAX YEAR 2022-23</t>
  </si>
  <si>
    <r>
      <rPr>
        <b/>
        <sz val="11"/>
        <color theme="1"/>
        <rFont val="Calibri"/>
        <family val="2"/>
        <scheme val="minor"/>
      </rPr>
      <t>Amount Exceeding</t>
    </r>
    <r>
      <rPr>
        <sz val="11"/>
        <color theme="1"/>
        <rFont val="Calibri"/>
        <family val="2"/>
        <scheme val="minor"/>
      </rPr>
      <t xml:space="preserve"> from Previous Slab Maximum Limit</t>
    </r>
  </si>
  <si>
    <t>Income Tax payable before increament</t>
  </si>
  <si>
    <t>Income Tax already paid before increament</t>
  </si>
  <si>
    <t>ANNUAL TAXABLE INCOME</t>
  </si>
  <si>
    <r>
      <rPr>
        <b/>
        <sz val="9"/>
        <color rgb="FFFF0000"/>
        <rFont val="Calibri"/>
        <family val="2"/>
        <scheme val="minor"/>
      </rPr>
      <t xml:space="preserve">2- </t>
    </r>
    <r>
      <rPr>
        <sz val="9"/>
        <color theme="1"/>
        <rFont val="Calibri"/>
        <family val="2"/>
        <scheme val="minor"/>
      </rPr>
      <t xml:space="preserve">  Reviewed Pay</t>
    </r>
  </si>
  <si>
    <r>
      <rPr>
        <b/>
        <sz val="9"/>
        <color rgb="FFFF0000"/>
        <rFont val="Calibri"/>
        <family val="2"/>
        <scheme val="minor"/>
      </rPr>
      <t>3-</t>
    </r>
    <r>
      <rPr>
        <sz val="9"/>
        <color theme="1"/>
        <rFont val="Calibri"/>
        <family val="2"/>
        <scheme val="minor"/>
      </rPr>
      <t xml:space="preserve">   Any other benefit(s)</t>
    </r>
  </si>
  <si>
    <r>
      <rPr>
        <b/>
        <sz val="9"/>
        <color rgb="FFFF0000"/>
        <rFont val="Calibri"/>
        <family val="2"/>
        <scheme val="minor"/>
      </rPr>
      <t xml:space="preserve">1-  </t>
    </r>
    <r>
      <rPr>
        <sz val="9"/>
        <color theme="1"/>
        <rFont val="Calibri"/>
        <family val="2"/>
        <scheme val="minor"/>
      </rPr>
      <t xml:space="preserve"> Monthly Pay</t>
    </r>
  </si>
  <si>
    <t>Income Tax payable after increament &amp; other benefits</t>
  </si>
  <si>
    <t>Balance income tax liability for the period</t>
  </si>
  <si>
    <t>TAX YEAR 2022-23</t>
  </si>
  <si>
    <t>2021-22</t>
  </si>
  <si>
    <t>2020-21</t>
  </si>
  <si>
    <t>2019-20</t>
  </si>
  <si>
    <t>2018-19</t>
  </si>
  <si>
    <t>2017-18</t>
  </si>
  <si>
    <t>FOR THE TAX YEAR 2021-22</t>
  </si>
  <si>
    <t>Notes:</t>
  </si>
  <si>
    <r>
      <rPr>
        <i/>
        <sz val="10"/>
        <color rgb="FFC00000"/>
        <rFont val="Calibri"/>
        <family val="2"/>
        <scheme val="minor"/>
      </rPr>
      <t>Expempt Allowance - Performance of Employee's Duty 
Finance Act - 2021 Explanation</t>
    </r>
    <r>
      <rPr>
        <i/>
        <sz val="10"/>
        <color theme="1"/>
        <rFont val="Calibri"/>
        <family val="2"/>
        <scheme val="minor"/>
      </rPr>
      <t xml:space="preserve">
In order to streamline, an explanation has been inserted in clause (c) of sub-section (2) of section 12 whereby the exempt allowance has been explained and consequently clause (39) of Part I of second schedule </t>
    </r>
    <r>
      <rPr>
        <i/>
        <sz val="10"/>
        <color rgb="FFC00000"/>
        <rFont val="Calibri"/>
        <family val="2"/>
        <scheme val="minor"/>
      </rPr>
      <t>has been omitted</t>
    </r>
    <r>
      <rPr>
        <i/>
        <sz val="10"/>
        <color theme="1"/>
        <rFont val="Calibri"/>
        <family val="2"/>
        <scheme val="minor"/>
      </rPr>
      <t xml:space="preserve">. Any allowance which is paid on fixed basis or percentage of salary basis shall not constitute allowance for the performance of duties. </t>
    </r>
  </si>
  <si>
    <t>Reviewed Pay</t>
  </si>
  <si>
    <t>Income Tax payable before increament.</t>
  </si>
  <si>
    <t>Income Tax payable after increament.</t>
  </si>
  <si>
    <t>Income Tax Paid before increament.</t>
  </si>
  <si>
    <t>Balance Tax liability</t>
  </si>
  <si>
    <t>INCOME TAX YEAR 2021-22</t>
  </si>
  <si>
    <t>PREVIOUS YEARS TAX LIABILITY COMPARISON</t>
  </si>
  <si>
    <t>FOR THE TAX YEAR 2018-19</t>
  </si>
  <si>
    <t>Taxable Salary per month, (Excluding 10% Medical Allowance)</t>
  </si>
  <si>
    <t xml:space="preserve">If medical allowance is part of the salary structure, then such allowance is exampt upto 10% of MTS/Basic Salary. Therefore this shall be excluded from the gross salary. </t>
  </si>
  <si>
    <t>Tax Credits to be considered while calculating tax liability while CNIC holder disabled person/ taxpayer of at least 60 years of age on the first day of that tax year, does not exceed Rs. 1 million the tax liability on such income shall be reduced by 50%.</t>
  </si>
  <si>
    <t>All calculated amounts are rounded off to the nearest Pak Rupees.</t>
  </si>
  <si>
    <t xml:space="preserve">Minimum Tax Payable </t>
  </si>
  <si>
    <t>www.quickbooks.com.pk</t>
  </si>
  <si>
    <t>INCOME TAX YEAR 2018-19</t>
  </si>
  <si>
    <t>FOR THE TAX YEAR 2017-18</t>
  </si>
  <si>
    <t xml:space="preserve">If medical allowance is part of the salary structure, then such allowance is exampt upto 10% of MTS/Basic Salary. Therefore this shall be exclused from the gross salary. </t>
  </si>
  <si>
    <t>INCOME TAX YEAR 2017-18</t>
  </si>
  <si>
    <t>YEAR</t>
  </si>
  <si>
    <t>DIFFERENCE</t>
  </si>
  <si>
    <r>
      <rPr>
        <b/>
        <sz val="10"/>
        <color theme="1"/>
        <rFont val="Calibri"/>
        <family val="2"/>
        <scheme val="minor"/>
      </rPr>
      <t>BoD Meeting Fee -</t>
    </r>
    <r>
      <rPr>
        <sz val="10"/>
        <color theme="1"/>
        <rFont val="Calibri"/>
        <family val="2"/>
        <scheme val="minor"/>
      </rPr>
      <t xml:space="preserve"> Every person responsible for making payment for </t>
    </r>
    <r>
      <rPr>
        <b/>
        <sz val="10"/>
        <color theme="1"/>
        <rFont val="Calibri"/>
        <family val="2"/>
        <scheme val="minor"/>
      </rPr>
      <t>directorship fee</t>
    </r>
    <r>
      <rPr>
        <sz val="10"/>
        <color theme="1"/>
        <rFont val="Calibri"/>
        <family val="2"/>
        <scheme val="minor"/>
      </rPr>
      <t xml:space="preserve"> or fee for attending Board meeting or such fee by whatever name called.</t>
    </r>
  </si>
  <si>
    <t>d) Dividend in specie - (Shares of Group Company)</t>
  </si>
  <si>
    <t>151(1)(a)
151(1)(b)
151(1) (c)
151(1)(d)</t>
  </si>
  <si>
    <r>
      <rPr>
        <b/>
        <sz val="10"/>
        <color theme="1"/>
        <rFont val="Calibri"/>
        <family val="2"/>
        <scheme val="minor"/>
      </rPr>
      <t>151(1)(a)</t>
    </r>
    <r>
      <rPr>
        <sz val="10"/>
        <color theme="1"/>
        <rFont val="Calibri"/>
        <family val="2"/>
        <scheme val="minor"/>
      </rPr>
      <t xml:space="preserve"> Interest on National Saving Scheme (NSS), </t>
    </r>
    <r>
      <rPr>
        <b/>
        <sz val="10"/>
        <color theme="1"/>
        <rFont val="Calibri"/>
        <family val="2"/>
        <scheme val="minor"/>
      </rPr>
      <t>151(1)(b)</t>
    </r>
    <r>
      <rPr>
        <sz val="10"/>
        <color theme="1"/>
        <rFont val="Calibri"/>
        <family val="2"/>
        <scheme val="minor"/>
      </rPr>
      <t xml:space="preserve"> Interest on Bank Account, </t>
    </r>
    <r>
      <rPr>
        <b/>
        <sz val="10"/>
        <color theme="1"/>
        <rFont val="Calibri"/>
        <family val="2"/>
        <scheme val="minor"/>
      </rPr>
      <t xml:space="preserve">151(1) (c) </t>
    </r>
    <r>
      <rPr>
        <sz val="10"/>
        <color theme="1"/>
        <rFont val="Calibri"/>
        <family val="2"/>
        <scheme val="minor"/>
      </rPr>
      <t xml:space="preserve">Interest on Federal Government, Provincial Government &amp; Local Government Bonds </t>
    </r>
    <r>
      <rPr>
        <b/>
        <sz val="10"/>
        <color theme="1"/>
        <rFont val="Calibri"/>
        <family val="2"/>
        <scheme val="minor"/>
      </rPr>
      <t>151(1)(d)</t>
    </r>
    <r>
      <rPr>
        <sz val="10"/>
        <color theme="1"/>
        <rFont val="Calibri"/>
        <family val="2"/>
        <scheme val="minor"/>
      </rPr>
      <t xml:space="preserve"> Profit on bonds , certificates, debentures, securities or instruments of any kind (other than loan agreements between borrowers and banking companies or development financial institutions) </t>
    </r>
  </si>
  <si>
    <t>1(A)</t>
  </si>
  <si>
    <t>Interest on investment in Sukuks</t>
  </si>
  <si>
    <t>In case of Individual &amp; AOP (where the return is more than one million)</t>
  </si>
  <si>
    <t>In case of Individual &amp; AOP (where the return is less than one million)</t>
  </si>
  <si>
    <t>Execution of a contract or sub-contract under the construction, assembly or installation project in Pakistan including a contract for the supply of supervisory activities in relation to such projects or any other contract for construction or services rendered relating thereto. Contract for advertisement services rendered by TV Satellite channel.</t>
  </si>
  <si>
    <t>Profit on debt to nonresident person not having a Permanent Establishment in Pakistan, payments to an individual, on account of profit on debt earned from a debt instrument, whether conventional or shariah compliant, issued by the Federal Government under the Public Debt Act, 1944 and purchased exclusively through a bank account maintained abroad, a non-resident Rupee account repatriable (NRAR) or a foreign currency account maintained with a banking company in Pakistan shall be ten percent of the gross amount paid:</t>
  </si>
  <si>
    <t>152(1BA)</t>
  </si>
  <si>
    <t>152(5)(1)</t>
  </si>
  <si>
    <t>ATL / NON ATL</t>
  </si>
  <si>
    <t>Other Goods including Toll Manufacturing (if annual payment is &gt; 75K)</t>
  </si>
  <si>
    <t>Sale of Rice, Cotton Seed Oil, Edible Oils (if annual payment is &gt; 75K)</t>
  </si>
  <si>
    <t>4% if company
4.5% other than company</t>
  </si>
  <si>
    <t>IMPORT</t>
  </si>
  <si>
    <t>Minimum Tax except for manufacture &amp; Listed Companies</t>
  </si>
  <si>
    <t>EXPORT OF GOODS</t>
  </si>
  <si>
    <t>154(1)</t>
  </si>
  <si>
    <t>154(3)</t>
  </si>
  <si>
    <t>Realization of a sale of goods to an exporter under an inland back -to-back L/C</t>
  </si>
  <si>
    <t>154(3A)</t>
  </si>
  <si>
    <t>Export of goods by an Industrial undertaking located in Export Processing Zone</t>
  </si>
  <si>
    <t>Making payment for a firm contract to an indirect export and clearing of goods exported.</t>
  </si>
  <si>
    <t>154(3B)</t>
  </si>
  <si>
    <t>(a)</t>
  </si>
  <si>
    <t>(b)</t>
  </si>
  <si>
    <t>236(1)(a), 236(1)(b)
236(1)(c), 236(1)(d)
236(1)(e)</t>
  </si>
  <si>
    <t>Gross sale price of immovable property on property auction</t>
  </si>
  <si>
    <t xml:space="preserve">Fertilizers </t>
  </si>
  <si>
    <t>236Y</t>
  </si>
  <si>
    <t>AMOUNT REMITTED ABROAD</t>
  </si>
  <si>
    <t>Amount Remitted abroad through credit, debit or prepaid cards</t>
  </si>
  <si>
    <t>a) Independent power purchasers, being a pass-through item under implementation/power/energy purch. Agreement required to be re-imbursed by CPPA-G and Companies engaged in bagasse and biomass based co-generation power project qualifying for exemption under clause (132C) of Part-I of 2nd Schedule</t>
  </si>
  <si>
    <t>c) Dividend Received by a person in Mutual fund, Money Market Fund / Income Fund, Real Estate Investment Trust, Modaraba and cases other than those mentioned in clauses (a) and (b) above</t>
  </si>
  <si>
    <t>Export of goods proceeds realization</t>
  </si>
  <si>
    <r>
      <t xml:space="preserve">Advance tax has to be collected from wholesalers, distributors &amp; dealers by manufacture &amp; commercial importer of; </t>
    </r>
    <r>
      <rPr>
        <sz val="10"/>
        <color theme="1"/>
        <rFont val="Calibri"/>
        <family val="2"/>
        <scheme val="minor"/>
      </rPr>
      <t>Electronics, Sugar, Cement, Iron and Steel products, Motorcycles, Pesticides, Cigarettes, Glass, Textile, Beverages, Paint or Foam sector, Pharmaceuticals, Poultry and Animal feed, Edible oil and Ghee, Auto-Parts, Tyers, Varnishes, Chemicals, Cosmetics and IT Equipment.</t>
    </r>
  </si>
  <si>
    <t>Advance tax deducted by Manufacturer, Distributor, Dealer, Wholesaler or Commercial Importer of Electronics, Sugar, Cement, Iron, Steel Products, Motorcycles, Pesticides, Cigarettes, Glass, Textile, Beverages, Paint or Foam sector, Pharmaceuticals, Poultry, Animal feed, Edible oil, Ghee, Auto-parts, Tyers, Varnishes, Chemicals, Cosmetics, IT Equipment</t>
  </si>
  <si>
    <t>TAX LIABILITY
Prev Year / This Year</t>
  </si>
  <si>
    <t xml:space="preserve">Advance Tax on purchase of property on purchaser or transferee for registering or attesting transfer of any immovable property. </t>
  </si>
  <si>
    <t xml:space="preserve">Advance Tax on sale of property on gross amount of consideration (if holding period is less than 10 years)
</t>
  </si>
  <si>
    <t>In Finance Act 2022, Exemption has been provided from charging of increased rate of 5% to non-filer non_x0002_resident individual holding Pakistan Origin Card  (POC) or National ID Card for Overseas Pakistanis (NICOP) in respect of transactions on which tax is collectible under section 236C and 236K.</t>
  </si>
  <si>
    <r>
      <rPr>
        <b/>
        <sz val="10"/>
        <color theme="1"/>
        <rFont val="Calibri"/>
        <family val="2"/>
        <scheme val="minor"/>
      </rPr>
      <t xml:space="preserve">Capital gain arising on disposal of debt instrument under SCRA </t>
    </r>
    <r>
      <rPr>
        <sz val="10"/>
        <color theme="1"/>
        <rFont val="Calibri"/>
        <family val="2"/>
        <scheme val="minor"/>
      </rPr>
      <t xml:space="preserve">
capital gain arising on disposal of debt instrument and government securities and certificates by non  resident Foreign Currency Value Account (FCVA) or a non-resident Pakistani. Rupee Value Account (NRVA) of a non-resident individual holding Pakistan Origin Card (POC) or National ID Card for Overseas Pakistanis (NICOP) or Computerized National ID Card (CNIC).</t>
    </r>
  </si>
  <si>
    <r>
      <t xml:space="preserve">Persons importing goods classified in </t>
    </r>
    <r>
      <rPr>
        <b/>
        <sz val="10"/>
        <color theme="1"/>
        <rFont val="Calibri"/>
        <family val="2"/>
        <scheme val="minor"/>
      </rPr>
      <t>Part I</t>
    </r>
    <r>
      <rPr>
        <sz val="10"/>
        <color theme="1"/>
        <rFont val="Calibri"/>
        <family val="2"/>
        <scheme val="minor"/>
      </rPr>
      <t xml:space="preserve"> of the Twelfth Schedule</t>
    </r>
  </si>
  <si>
    <r>
      <t xml:space="preserve">Persons importing goods classified in </t>
    </r>
    <r>
      <rPr>
        <b/>
        <sz val="10"/>
        <color theme="1"/>
        <rFont val="Calibri"/>
        <family val="2"/>
        <scheme val="minor"/>
      </rPr>
      <t>Part II</t>
    </r>
    <r>
      <rPr>
        <sz val="10"/>
        <color theme="1"/>
        <rFont val="Calibri"/>
        <family val="2"/>
        <scheme val="minor"/>
      </rPr>
      <t xml:space="preserve"> of 12th Schedule</t>
    </r>
  </si>
  <si>
    <r>
      <t xml:space="preserve">Persons importing goods classified in </t>
    </r>
    <r>
      <rPr>
        <b/>
        <sz val="10"/>
        <color theme="1"/>
        <rFont val="Calibri"/>
        <family val="2"/>
        <scheme val="minor"/>
      </rPr>
      <t>Part III</t>
    </r>
    <r>
      <rPr>
        <sz val="10"/>
        <color theme="1"/>
        <rFont val="Calibri"/>
        <family val="2"/>
        <scheme val="minor"/>
      </rPr>
      <t xml:space="preserve"> of 12th Schedule</t>
    </r>
  </si>
  <si>
    <r>
      <t xml:space="preserve">Persons importing goods classified in </t>
    </r>
    <r>
      <rPr>
        <b/>
        <sz val="10"/>
        <color theme="1"/>
        <rFont val="Calibri"/>
        <family val="2"/>
        <scheme val="minor"/>
      </rPr>
      <t>Part III</t>
    </r>
    <r>
      <rPr>
        <sz val="10"/>
        <color theme="1"/>
        <rFont val="Calibri"/>
        <family val="2"/>
        <scheme val="minor"/>
      </rPr>
      <t xml:space="preserve"> of 12th Schedule - if Manufacturers Covered Under </t>
    </r>
    <r>
      <rPr>
        <b/>
        <sz val="10"/>
        <color theme="1"/>
        <rFont val="Calibri"/>
        <family val="2"/>
        <scheme val="minor"/>
      </rPr>
      <t>S.R.O 1125(I)/2011</t>
    </r>
    <r>
      <rPr>
        <sz val="10"/>
        <color theme="1"/>
        <rFont val="Calibri"/>
        <family val="2"/>
        <scheme val="minor"/>
      </rPr>
      <t xml:space="preserve"> dated December 31, 2011 (as it stood on June 28, 2019), Importers of CKD kits of electrical vehicles for small cars (SUVs with 50 kwh battery and LCVs with 150 kwh battery or below)</t>
    </r>
  </si>
  <si>
    <t>TAX ON COMPANIES</t>
  </si>
  <si>
    <t>Division II</t>
  </si>
  <si>
    <t>Part I</t>
  </si>
  <si>
    <t>Small Company</t>
  </si>
  <si>
    <t>Banking Company</t>
  </si>
  <si>
    <t>Any other Company</t>
  </si>
  <si>
    <t>SUPER TAX ON HIGH EARNING PERSONS</t>
  </si>
  <si>
    <t>4C</t>
  </si>
  <si>
    <t>Income above 300,000,000</t>
  </si>
  <si>
    <t>Income in between 150,000,000 - 200,000,000</t>
  </si>
  <si>
    <t>Income in between 200,000,000 - 250,000,000</t>
  </si>
  <si>
    <t>Income in between 250,000,000 - 300,000,000</t>
  </si>
  <si>
    <t>Income in between 0 - 150,000,000</t>
  </si>
  <si>
    <t>For Banking Companies where Income exceeds 300,000,000</t>
  </si>
  <si>
    <t>For Specific Sectors where Income exceeds 300,000,000
Airlines, Automobiles, beverages, cement, chemicals, cigarette and tobacco, fertilizers, iron and steel, LNG
terminals, oil marketing, oil refining, petroleum and gas exploration and production, pharmaceuticals, sugar, and textiles.</t>
  </si>
  <si>
    <r>
      <t xml:space="preserve">Persons importing goods classified in </t>
    </r>
    <r>
      <rPr>
        <b/>
        <sz val="10"/>
        <color theme="1"/>
        <rFont val="Calibri"/>
        <family val="2"/>
        <scheme val="minor"/>
      </rPr>
      <t>Part II</t>
    </r>
    <r>
      <rPr>
        <sz val="10"/>
        <color theme="1"/>
        <rFont val="Calibri"/>
        <family val="2"/>
        <scheme val="minor"/>
      </rPr>
      <t xml:space="preserve"> of 12th Schedule - </t>
    </r>
    <r>
      <rPr>
        <sz val="10"/>
        <color rgb="FFFF0000"/>
        <rFont val="Calibri"/>
        <family val="2"/>
        <scheme val="minor"/>
      </rPr>
      <t>in case of Commercial Importers</t>
    </r>
  </si>
  <si>
    <r>
      <t xml:space="preserve">Persons importing goods classified in </t>
    </r>
    <r>
      <rPr>
        <b/>
        <sz val="10"/>
        <color theme="1"/>
        <rFont val="Calibri"/>
        <family val="2"/>
        <scheme val="minor"/>
      </rPr>
      <t>Part III</t>
    </r>
    <r>
      <rPr>
        <sz val="10"/>
        <color theme="1"/>
        <rFont val="Calibri"/>
        <family val="2"/>
        <scheme val="minor"/>
      </rPr>
      <t xml:space="preserve"> of 12th Schedule -</t>
    </r>
    <r>
      <rPr>
        <sz val="10"/>
        <rFont val="Calibri"/>
        <family val="2"/>
        <scheme val="minor"/>
      </rPr>
      <t xml:space="preserve"> in case of Pharmaceutical Finished Goods that are not made in Pakistan, as certified by DRAP</t>
    </r>
  </si>
  <si>
    <r>
      <t xml:space="preserve">Please </t>
    </r>
    <r>
      <rPr>
        <b/>
        <sz val="10"/>
        <color theme="1"/>
        <rFont val="Calibri"/>
        <family val="2"/>
        <scheme val="minor"/>
      </rPr>
      <t>download</t>
    </r>
    <r>
      <rPr>
        <sz val="10"/>
        <color theme="1"/>
        <rFont val="Calibri"/>
        <family val="2"/>
        <scheme val="minor"/>
      </rPr>
      <t xml:space="preserve"> Salary Tax Rates with Tax Calculator for the Year 2022-23 from the following weblink.
</t>
    </r>
    <r>
      <rPr>
        <sz val="10"/>
        <color theme="4" tint="-0.249977111117893"/>
        <rFont val="Calibri"/>
        <family val="2"/>
        <scheme val="minor"/>
      </rPr>
      <t>https://www.finantax.net/resource-centre</t>
    </r>
  </si>
  <si>
    <r>
      <t>Where profit on debt does not exceed</t>
    </r>
    <r>
      <rPr>
        <sz val="10"/>
        <color rgb="FFFF0000"/>
        <rFont val="Calibri"/>
        <family val="2"/>
        <scheme val="minor"/>
      </rPr>
      <t xml:space="preserve"> </t>
    </r>
    <r>
      <rPr>
        <sz val="10"/>
        <color theme="4" tint="-0.249977111117893"/>
        <rFont val="Calibri"/>
        <family val="2"/>
        <scheme val="minor"/>
      </rPr>
      <t>*</t>
    </r>
    <r>
      <rPr>
        <sz val="10"/>
        <color theme="1"/>
        <rFont val="Calibri"/>
        <family val="2"/>
        <scheme val="minor"/>
      </rPr>
      <t xml:space="preserve">Rs 5,000,000/- </t>
    </r>
  </si>
  <si>
    <r>
      <t>Execution of a contract other than a contract for sale of goods or providing/ rendering of services. -</t>
    </r>
    <r>
      <rPr>
        <sz val="10"/>
        <rFont val="Calibri"/>
        <family val="2"/>
        <scheme val="minor"/>
      </rPr>
      <t xml:space="preserve"> In case of sports persons</t>
    </r>
  </si>
  <si>
    <r>
      <t xml:space="preserve">Execution of a contract other than a contract for sale of goods or providing/ rendering of services. - </t>
    </r>
    <r>
      <rPr>
        <sz val="10"/>
        <rFont val="Calibri"/>
        <family val="2"/>
        <scheme val="minor"/>
      </rPr>
      <t>Other than sports persons</t>
    </r>
  </si>
  <si>
    <r>
      <t xml:space="preserve">Transport Services, Freight forwarding services, air cargo services, courier services, manpower outsourcing services, hotel services, security guard services, software development services, </t>
    </r>
    <r>
      <rPr>
        <b/>
        <sz val="10"/>
        <color theme="1"/>
        <rFont val="Calibri"/>
        <family val="2"/>
        <scheme val="minor"/>
      </rPr>
      <t xml:space="preserve">IT services </t>
    </r>
    <r>
      <rPr>
        <i/>
        <sz val="10"/>
        <color theme="1"/>
        <rFont val="Calibri"/>
        <family val="2"/>
        <scheme val="minor"/>
      </rPr>
      <t>(Software development, software maintenance, system integration, web design, web development, web hosting, network design)</t>
    </r>
    <r>
      <rPr>
        <sz val="10"/>
        <color theme="1"/>
        <rFont val="Calibri"/>
        <family val="2"/>
        <scheme val="minor"/>
      </rPr>
      <t xml:space="preserve"> as defined in Clause (30AD) and </t>
    </r>
    <r>
      <rPr>
        <b/>
        <sz val="10"/>
        <color theme="1"/>
        <rFont val="Calibri"/>
        <family val="2"/>
        <scheme val="minor"/>
      </rPr>
      <t>IT enabled services</t>
    </r>
    <r>
      <rPr>
        <sz val="10"/>
        <color theme="1"/>
        <rFont val="Calibri"/>
        <family val="2"/>
        <scheme val="minor"/>
      </rPr>
      <t xml:space="preserve"> </t>
    </r>
    <r>
      <rPr>
        <i/>
        <sz val="10"/>
        <color theme="1"/>
        <rFont val="Calibri"/>
        <family val="2"/>
        <scheme val="minor"/>
      </rPr>
      <t xml:space="preserve">(inbound and outbound call centers, medical transcription, remote monitoring, graphics design, accounting services, human resource (HR Services), Telemedicine centers, data entry operations, cloud computing services, data storage services, locally produced tv programs, insurance claiming processing) as defined in Cluase (30AE) </t>
    </r>
    <r>
      <rPr>
        <sz val="10"/>
        <color theme="1"/>
        <rFont val="Calibri"/>
        <family val="2"/>
        <scheme val="minor"/>
      </rPr>
      <t>, tracking services, advertising services (other than by print or electronic media), share registrar services, engineering services, car rental services, building maintenance services, services rendered by Pakistan Stock Exchange Limited and Pakistan Mercantile Exchange Limited, inspection services, certification services, testing services, training services and oil field services.</t>
    </r>
  </si>
  <si>
    <r>
      <t xml:space="preserve">Fee for Offshore Digital </t>
    </r>
    <r>
      <rPr>
        <sz val="10"/>
        <color rgb="FFFF0000"/>
        <rFont val="Calibri"/>
        <family val="2"/>
        <scheme val="minor"/>
      </rPr>
      <t>and * other specified</t>
    </r>
    <r>
      <rPr>
        <sz val="10"/>
        <color theme="1"/>
        <rFont val="Calibri"/>
        <family val="2"/>
        <scheme val="minor"/>
      </rPr>
      <t xml:space="preserve"> Services.
</t>
    </r>
    <r>
      <rPr>
        <sz val="10"/>
        <color rgb="FFFF0000"/>
        <rFont val="Calibri"/>
        <family val="2"/>
        <scheme val="minor"/>
      </rPr>
      <t>* fee for money transfer operations, card network services, payment gateway services, interbank financial telecommunication services</t>
    </r>
  </si>
  <si>
    <r>
      <t xml:space="preserve">Payment to Distributor, Dealer, Sub-Dealer, Wholesaler, Retailer (Tier-I retailer who are integrated and
configured with board), of FMCG, Fertilizer, electronics excluding mobile phones, sugar, Cement, Edible Oil &amp; </t>
    </r>
    <r>
      <rPr>
        <sz val="10"/>
        <color rgb="FFFF0000"/>
        <rFont val="Calibri"/>
        <family val="2"/>
        <scheme val="minor"/>
      </rPr>
      <t>Steel</t>
    </r>
    <r>
      <rPr>
        <sz val="10"/>
        <color theme="1"/>
        <rFont val="Calibri"/>
        <family val="2"/>
        <scheme val="minor"/>
      </rPr>
      <t>.</t>
    </r>
  </si>
  <si>
    <r>
      <rPr>
        <b/>
        <sz val="10"/>
        <rFont val="Calibri"/>
        <family val="2"/>
        <scheme val="minor"/>
      </rPr>
      <t>ATL in both Sales Tax &amp; Income Tax</t>
    </r>
    <r>
      <rPr>
        <sz val="10"/>
        <color theme="1"/>
        <rFont val="Calibri"/>
        <family val="2"/>
        <scheme val="minor"/>
      </rPr>
      <t xml:space="preserve">
0.25%</t>
    </r>
  </si>
  <si>
    <r>
      <t xml:space="preserve">Warehousing services, services rendered by asset management companies, data services provided under
license issued by the Pakistan Telecommunication Authority, telecommunication infrastructure (tower)
services.
</t>
    </r>
    <r>
      <rPr>
        <sz val="10"/>
        <color theme="4" tint="-0.249977111117893"/>
        <rFont val="Calibri"/>
        <family val="2"/>
        <scheme val="minor"/>
      </rPr>
      <t>(No deduction of tax where payment is less than Rs. 30,000/- in aggregate during a financial year)</t>
    </r>
  </si>
  <si>
    <r>
      <t xml:space="preserve">For Sale of any other Goods - Companies
</t>
    </r>
    <r>
      <rPr>
        <b/>
        <sz val="10"/>
        <color theme="4" tint="-0.249977111117893"/>
        <rFont val="Calibri"/>
        <family val="2"/>
        <scheme val="minor"/>
      </rPr>
      <t>(</t>
    </r>
    <r>
      <rPr>
        <sz val="10"/>
        <color theme="4" tint="-0.249977111117893"/>
        <rFont val="Calibri"/>
        <family val="2"/>
        <scheme val="minor"/>
      </rPr>
      <t>No deduction of tax where payment is less than Rs. 75,000/- in aggregate during a financial year)</t>
    </r>
  </si>
  <si>
    <r>
      <t xml:space="preserve">For Sale of any other Goods - Individuals / AOP
</t>
    </r>
    <r>
      <rPr>
        <sz val="10"/>
        <color theme="4" tint="-0.249977111117893"/>
        <rFont val="Calibri"/>
        <family val="2"/>
        <scheme val="minor"/>
      </rPr>
      <t>(No deduction of tax where payment is less than Rs. 75,000/- in aggregate during a financial year)</t>
    </r>
  </si>
  <si>
    <r>
      <t xml:space="preserve">All other services - Companies
</t>
    </r>
    <r>
      <rPr>
        <sz val="10"/>
        <color theme="4" tint="-0.249977111117893"/>
        <rFont val="Calibri"/>
        <family val="2"/>
        <scheme val="minor"/>
      </rPr>
      <t>(No deduction of tax where payment is less than Rs. 30,000/- in aggregate during a financial year)</t>
    </r>
  </si>
  <si>
    <r>
      <t xml:space="preserve">All other services - Individuals / AOP
</t>
    </r>
    <r>
      <rPr>
        <sz val="10"/>
        <color theme="4" tint="-0.249977111117893"/>
        <rFont val="Calibri"/>
        <family val="2"/>
        <scheme val="minor"/>
      </rPr>
      <t>(No deduction of tax where payment is less than Rs. 30,000/- in aggregate during a financial year)</t>
    </r>
  </si>
  <si>
    <t>Payment for sale of gold and silver and articles</t>
  </si>
  <si>
    <r>
      <t xml:space="preserve">Transport Services, Freight forwarding services, air cargo services, courier services, manpower outsourcing services, hotel services, security guard services, software development services, </t>
    </r>
    <r>
      <rPr>
        <b/>
        <sz val="10"/>
        <color theme="1"/>
        <rFont val="Calibri"/>
        <family val="2"/>
        <scheme val="minor"/>
      </rPr>
      <t>IT services</t>
    </r>
    <r>
      <rPr>
        <sz val="10"/>
        <color theme="1"/>
        <rFont val="Calibri"/>
        <family val="2"/>
        <scheme val="minor"/>
      </rPr>
      <t xml:space="preserve"> </t>
    </r>
    <r>
      <rPr>
        <i/>
        <sz val="10"/>
        <color theme="1"/>
        <rFont val="Calibri"/>
        <family val="2"/>
        <scheme val="minor"/>
      </rPr>
      <t>(Software development, software maintenance, system integration, web design, web development, web hosting, network design)</t>
    </r>
    <r>
      <rPr>
        <sz val="10"/>
        <color theme="1"/>
        <rFont val="Calibri"/>
        <family val="2"/>
        <scheme val="minor"/>
      </rPr>
      <t xml:space="preserve"> as defined in Clause (30AD) and </t>
    </r>
    <r>
      <rPr>
        <b/>
        <sz val="10"/>
        <color theme="1"/>
        <rFont val="Calibri"/>
        <family val="2"/>
        <scheme val="minor"/>
      </rPr>
      <t>IT enabled services</t>
    </r>
    <r>
      <rPr>
        <sz val="10"/>
        <color theme="1"/>
        <rFont val="Calibri"/>
        <family val="2"/>
        <scheme val="minor"/>
      </rPr>
      <t xml:space="preserve"> </t>
    </r>
    <r>
      <rPr>
        <i/>
        <sz val="10"/>
        <color theme="1"/>
        <rFont val="Calibri"/>
        <family val="2"/>
        <scheme val="minor"/>
      </rPr>
      <t>(inbound and outbound call centers, medical transcription, remote monitoring, graphics design, accounting services, human resource (HR Services), Telemedicine centers, data entry operations, cloud computing services, data storage services, locally produced tv programs, insurance claiming processing)</t>
    </r>
    <r>
      <rPr>
        <sz val="10"/>
        <color theme="1"/>
        <rFont val="Calibri"/>
        <family val="2"/>
        <scheme val="minor"/>
      </rPr>
      <t xml:space="preserve"> as defined in Cluase (30AE) , tracking services, advertising services (other than by print or electronic media), share registrar services, engineering services, car rental services, building maintenance services, services rendered by Pakistan Stock Exchange Limited and Pakistan Mercantile Exchange Limited, inspection services, certification services, testing services, training services, field services, telecommunication services, collateral management services, travel &amp; tour services, </t>
    </r>
    <r>
      <rPr>
        <sz val="10"/>
        <color rgb="FFFF0000"/>
        <rFont val="Calibri"/>
        <family val="2"/>
        <scheme val="minor"/>
      </rPr>
      <t>RIET management services, services rendered by National Clearing Company of Pakistan Limited.</t>
    </r>
  </si>
  <si>
    <t>Export proceeds of Computer software or IT services or IT Enabled services by persons registered with Pakistan Software Export Board.</t>
  </si>
  <si>
    <t>0.25% of the proceeds</t>
  </si>
  <si>
    <t>Any other case</t>
  </si>
  <si>
    <t>1% of the proceeds</t>
  </si>
  <si>
    <r>
      <t xml:space="preserve">Please </t>
    </r>
    <r>
      <rPr>
        <b/>
        <sz val="10"/>
        <color theme="1"/>
        <rFont val="Calibri"/>
        <family val="2"/>
        <scheme val="minor"/>
      </rPr>
      <t>download</t>
    </r>
    <r>
      <rPr>
        <sz val="10"/>
        <color theme="1"/>
        <rFont val="Calibri"/>
        <family val="2"/>
        <scheme val="minor"/>
      </rPr>
      <t xml:space="preserve"> Rent Tax Rates with Calculator for Year 2022-23 from the following weblink;
</t>
    </r>
    <r>
      <rPr>
        <sz val="10"/>
        <color theme="4" tint="-0.249977111117893"/>
        <rFont val="Calibri"/>
        <family val="2"/>
        <scheme val="minor"/>
      </rPr>
      <t>https://www.finantax.net/resource-centre</t>
    </r>
  </si>
  <si>
    <r>
      <t>Fertilizers -</t>
    </r>
    <r>
      <rPr>
        <sz val="10"/>
        <color theme="4" tint="-0.249977111117893"/>
        <rFont val="Calibri"/>
        <family val="2"/>
        <scheme val="minor"/>
      </rPr>
      <t xml:space="preserve"> (Reduced Rate if taxpayer is active in both Sales Tax and Income Tax)</t>
    </r>
  </si>
  <si>
    <t>TV PLAYS &amp; ADVERTISEMENTS</t>
  </si>
  <si>
    <t>Foreign-produced TV drama serial or play</t>
  </si>
  <si>
    <t>Rs. 1,000,000 per episode</t>
  </si>
  <si>
    <t>236CA (1)</t>
  </si>
  <si>
    <t>236CA (2)</t>
  </si>
  <si>
    <t>Foreign-produced TV play (single episode)</t>
  </si>
  <si>
    <t>236CA (3)</t>
  </si>
  <si>
    <t>Advertisement starring foreign actor</t>
  </si>
  <si>
    <t>Rs. 100,000 per second</t>
  </si>
  <si>
    <t>SALES TAX WITHHOLDING CARD</t>
  </si>
  <si>
    <t>FEDERAL</t>
  </si>
  <si>
    <t>Withholding Agent</t>
  </si>
  <si>
    <t>Supplier Category</t>
  </si>
  <si>
    <t>Rate or extent of Deduction</t>
  </si>
  <si>
    <t>Federal and provincial government departments, Autonomous bodies and public sector organizations</t>
  </si>
  <si>
    <t>Active Taxpayers</t>
  </si>
  <si>
    <t>Federal and provincial government departments, Autonomous bodies and public sector organizations, Companies as defined in the Income Tax Ordinance, 2001 (XLIX of 2001)</t>
  </si>
  <si>
    <t>Active Taxpayers registered as a wholesaler, dealer or distributor</t>
  </si>
  <si>
    <t>Persons other than active taxpayers</t>
  </si>
  <si>
    <t>Whole of the tax involved or as applicable to supplies on the basis of gross value of supplies</t>
  </si>
  <si>
    <r>
      <t xml:space="preserve">Companies as defined in the Income Tax Ordinance, 2001 (XLIX of 2001) </t>
    </r>
    <r>
      <rPr>
        <sz val="10"/>
        <color rgb="FFFF0000"/>
        <rFont val="Calibri"/>
        <family val="2"/>
        <scheme val="minor"/>
      </rPr>
      <t>excluding companies exporting surgical instruments</t>
    </r>
  </si>
  <si>
    <t>5% of gross value of supplies</t>
  </si>
  <si>
    <t>Registered persons as recipient of advertisement services</t>
  </si>
  <si>
    <t>Person providing advertisement services</t>
  </si>
  <si>
    <t>Whole of sales tax applicable</t>
  </si>
  <si>
    <t>Registered persons purchasing cane molasses</t>
  </si>
  <si>
    <t>Registered persons manufacturing lead batteries</t>
  </si>
  <si>
    <r>
      <t>Persons supplying any kind of lead under chapter 78 (specified PCT Headings) or scrap batteries under chapter 85 (</t>
    </r>
    <r>
      <rPr>
        <sz val="10"/>
        <color rgb="FFFF0000"/>
        <rFont val="Calibri"/>
        <family val="2"/>
        <scheme val="minor"/>
      </rPr>
      <t>respective</t>
    </r>
    <r>
      <rPr>
        <sz val="10"/>
        <color theme="1"/>
        <rFont val="Calibri"/>
        <family val="2"/>
        <scheme val="minor"/>
      </rPr>
      <t xml:space="preserve"> PCT headings)</t>
    </r>
  </si>
  <si>
    <t>75% of the sales tax applicable</t>
  </si>
  <si>
    <t>Online Market Place</t>
  </si>
  <si>
    <r>
      <rPr>
        <b/>
        <sz val="10"/>
        <rFont val="Calibri"/>
        <family val="2"/>
        <scheme val="minor"/>
      </rPr>
      <t>No withholding will be made in case of supplies made by;</t>
    </r>
    <r>
      <rPr>
        <sz val="10"/>
        <rFont val="Calibri"/>
        <family val="2"/>
        <scheme val="minor"/>
      </rPr>
      <t xml:space="preserve">
• Supplies made by active taxpayer as defined in STA 1990 to registered person except for advertisement services. • Electrical energy • Natural Gas • Petroleum products as supplied by petroleum production and exploration companies, oil refineries, oil marketing companies and dealer of motor spirit and high-speed diesel. • Vegetable ghee and cooking oil • Telecommunication services • Goods specified in 3rd Sch of ST Act, 1990 • Supplies made by commercial importers who paid VAT at time of import. • Supply of sand, stone, gravel/crush and clay to low-cost housing schemes sponsored or approved by Naya Pakistan Housing and Development Authority.</t>
    </r>
  </si>
  <si>
    <t>PUNJAB</t>
  </si>
  <si>
    <t xml:space="preserve">Offices and departments of Federal Government </t>
  </si>
  <si>
    <t xml:space="preserve">Provincial government and local government, public sector projects </t>
  </si>
  <si>
    <t>Autonomous Bodies</t>
  </si>
  <si>
    <t>Public sector organization</t>
  </si>
  <si>
    <t>Organizations funded by budget of Fed/Prov. Government</t>
  </si>
  <si>
    <t>Recipient of advertisement services registered with PRA or FBR</t>
  </si>
  <si>
    <t>Company resident in Punjab</t>
  </si>
  <si>
    <t>Company having place of business in Punjab</t>
  </si>
  <si>
    <t>PRA registered persons receiving services from unregistered persons</t>
  </si>
  <si>
    <r>
      <rPr>
        <b/>
        <sz val="10"/>
        <rFont val="Calibri"/>
        <family val="2"/>
        <scheme val="minor"/>
      </rPr>
      <t>No withholding will be made in case of supplies made by;</t>
    </r>
    <r>
      <rPr>
        <sz val="10"/>
        <rFont val="Calibri"/>
        <family val="2"/>
        <scheme val="minor"/>
      </rPr>
      <t xml:space="preserve">
• Telecommunication • Banking companies • Courier Companies • Insurance companies (other than re-insurance) • Active Companies (Except Advertisement service providers)</t>
    </r>
  </si>
  <si>
    <t>SINDH</t>
  </si>
  <si>
    <t>20% of sales tax applicable</t>
  </si>
  <si>
    <t xml:space="preserve">Provincial government and local government or district government </t>
  </si>
  <si>
    <t>Company as defined in Sindh Sales tax Act, 2011</t>
  </si>
  <si>
    <t>SRB registered persons receiving services from unregistered persons (use tax fraction formula)</t>
  </si>
  <si>
    <t>N/A</t>
  </si>
  <si>
    <t>1/5th of the sales tax as shown on the Invoice</t>
  </si>
  <si>
    <t>1/10th of the sales tax as shown on the Invoice</t>
  </si>
  <si>
    <t>1% of the gross value of supplies (effective from date notified by FBR)</t>
  </si>
  <si>
    <r>
      <rPr>
        <b/>
        <sz val="10"/>
        <rFont val="Calibri"/>
        <family val="2"/>
        <scheme val="minor"/>
      </rPr>
      <t xml:space="preserve">Proviso: </t>
    </r>
    <r>
      <rPr>
        <sz val="10"/>
        <rFont val="Calibri"/>
        <family val="2"/>
        <scheme val="minor"/>
      </rPr>
      <t>Provided that a person shall be treated as withholding agent if a Person resident in Sindh or person has a place of business in Sindh.</t>
    </r>
    <r>
      <rPr>
        <b/>
        <sz val="10"/>
        <rFont val="Calibri"/>
        <family val="2"/>
        <scheme val="minor"/>
      </rPr>
      <t xml:space="preserve">
No withholding will be made in case of supplies made by;</t>
    </r>
    <r>
      <rPr>
        <sz val="10"/>
        <rFont val="Calibri"/>
        <family val="2"/>
        <scheme val="minor"/>
      </rPr>
      <t xml:space="preserve">
• Telecommunication • Banking companies • Financial institutions, Insurance companies in relation to its services of life insurance (other than re-insurance) • Port operator     • Airport operator • Terminal operator • Airport ground services</t>
    </r>
  </si>
  <si>
    <t>KHYBER PAKHTUNKHWA</t>
  </si>
  <si>
    <t>All Federal Government Departments and offices and The Departments and Offices of the Ministry of Defense</t>
  </si>
  <si>
    <t>All Departments and Offices of the KPK and other provincial Government including District Government Departments</t>
  </si>
  <si>
    <t>Environment Department of the KPK Government and All Divisional Engineers of the Departments or Irrigation, Public Health Engineering and Communication &amp; Works including the Local and District Government Departments.</t>
  </si>
  <si>
    <t>Companies as defined under sub-section (12) of section 2 of the Act including those located in the jurisdiction of or registered with any other tax authority for the purposes of payment of sales tax in respect of goods or services rendered or provided in the province of Khyber Pakhtunkhwa.</t>
  </si>
  <si>
    <t>All public sector organizations, institutes, corporations, universities bodies, boards, projects, ventures entities, enterprises, Institutions authorities of the Federal, Provincial, District or Local Government including special purpose institutions.</t>
  </si>
  <si>
    <r>
      <rPr>
        <b/>
        <sz val="10"/>
        <color theme="1"/>
        <rFont val="Calibri"/>
        <family val="2"/>
        <scheme val="minor"/>
      </rPr>
      <t xml:space="preserve">Nature of Services </t>
    </r>
    <r>
      <rPr>
        <sz val="10"/>
        <color theme="1"/>
        <rFont val="Calibri"/>
        <family val="2"/>
        <scheme val="minor"/>
      </rPr>
      <t>• Advertisement services • Services provided by un-registered persons or inactive/non-active persons • Services provided or rendered to Federal or Provincial Government Departments or public sector institutions, organizations, entities, and projects etc. • Services provided in the province of Khyber Pakhtunkhwa by persons from outside the province if such persons are not registered with the Authority. • Services liable to tax under the Act at reduce rate (less than the standard rate of 15%).</t>
    </r>
  </si>
  <si>
    <t>50% of sales tax applicable</t>
  </si>
  <si>
    <r>
      <rPr>
        <b/>
        <sz val="10"/>
        <rFont val="Calibri"/>
        <family val="2"/>
        <scheme val="minor"/>
      </rPr>
      <t>No withholding will be made in case of supplies made by;</t>
    </r>
    <r>
      <rPr>
        <sz val="10"/>
        <rFont val="Calibri"/>
        <family val="2"/>
        <scheme val="minor"/>
      </rPr>
      <t xml:space="preserve">
The telecommunication services (excluding such services as are provided or received by telecom companies to or from each other) shall not be liable to withholding.</t>
    </r>
  </si>
  <si>
    <t>BALOCHISTAN</t>
  </si>
  <si>
    <t>Offices and departments of Federal Government (Registered including FBR)</t>
  </si>
  <si>
    <t>Provincial government and local or district government (Registered including FBR)</t>
  </si>
  <si>
    <t>Autonomous Bodies (Registered including FBR)</t>
  </si>
  <si>
    <t>Public sector organization (Registered including FBR)</t>
  </si>
  <si>
    <t>Organizations funded by budget of fed/prov government (Registered including FBR)</t>
  </si>
  <si>
    <t>Company (Registered including FBR)</t>
  </si>
  <si>
    <t>all other cases not covered above</t>
  </si>
  <si>
    <t>Registered persons receiving advertisement services (other than advertisement in newspapers and periodicals), auctioneers, renting of immovable property, intercity transport or carriage of goods by road, services from non-filers or unregistered persons or Persons not resident in Pakistan, services from registered person where invoice does not show sales tax.</t>
  </si>
  <si>
    <r>
      <rPr>
        <b/>
        <sz val="10"/>
        <rFont val="Calibri"/>
        <family val="2"/>
        <scheme val="minor"/>
      </rPr>
      <t xml:space="preserve">Proviso: </t>
    </r>
    <r>
      <rPr>
        <sz val="10"/>
        <rFont val="Calibri"/>
        <family val="2"/>
        <scheme val="minor"/>
      </rPr>
      <t>Provided that a person shall be treated as withholding agent if a Person resident in Balochistan or person has a place of business in Balochistan.</t>
    </r>
    <r>
      <rPr>
        <b/>
        <sz val="10"/>
        <rFont val="Calibri"/>
        <family val="2"/>
        <scheme val="minor"/>
      </rPr>
      <t xml:space="preserve">
No withholding will be made in case of supplies made by;</t>
    </r>
    <r>
      <rPr>
        <sz val="10"/>
        <rFont val="Calibri"/>
        <family val="2"/>
        <scheme val="minor"/>
      </rPr>
      <t xml:space="preserve">
• Telecommunication • Banking companies • Financial institutions, Insurance companies (other than reinsurance) • Port operator • Airport operator • Terminal operator • Airport ground services </t>
    </r>
  </si>
  <si>
    <t>The above rates are for general guidance purposes only and should not be construed as a legal provision. The rate card is carefully prepared but no responsibility is taken for the accuracy of this rate card. These rates are subject to revision by authorities from time to time.</t>
  </si>
  <si>
    <t>SRB-registered persons or insurers receiving or procuring the services provided or rendered by insurance agents or insurance brokers.</t>
  </si>
  <si>
    <t>Persons or passengers using the services of a cab aggregator in relation to the services provided or rendered by the owners or drivers of the motor vehicles using the services of the cab aggregators.</t>
  </si>
  <si>
    <t>Withholding agent receiving taxable services from SRB registered persons where the amount of sales tax is not indicated on the invoice.</t>
  </si>
  <si>
    <t>Persons receiving or procuring such of the services of contractors and construction as are liable to reduced rate.</t>
  </si>
  <si>
    <t>Registered persons receiving advertisement services (other than advertisement in newspapers and periodicals), auctioneers, renting of immovable property, intercity transport or carriage of goods by road (other than those through pipeline or conduit), advertising agent services from agents who issue release order or book advertisements space in relation to advertisement services. (Use tax fraction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</si>
</sst>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s. &quot;#,##0_);[Red]\(&quot;Rs. &quot;#,##0\)"/>
    <numFmt numFmtId="43" formatCode="_(* #,##0.00_);_(* \(#,##0.00\);_(* &quot;-&quot;??_);_(@_)"/>
    <numFmt numFmtId="164" formatCode="_(* #,##0_);_(* \(#,##0\);_(* &quot;-&quot;??_);_(@_)"/>
    <numFmt numFmtId="165" formatCode="0.0%"/>
  </numFmts>
  <fonts count="91"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b/>
      <sz val="10"/>
      <name val="Arial"/>
      <family val="2"/>
    </font>
    <font>
      <sz val="10"/>
      <name val="Comic Sans MS"/>
      <family val="4"/>
    </font>
    <font>
      <b/>
      <sz val="9"/>
      <name val="Arial"/>
      <family val="2"/>
    </font>
    <font>
      <b/>
      <sz val="12"/>
      <name val="Verdana"/>
      <family val="2"/>
    </font>
    <font>
      <u/>
      <sz val="11"/>
      <color theme="10"/>
      <name val="Calibri"/>
      <family val="2"/>
      <scheme val="minor"/>
    </font>
    <font>
      <b/>
      <sz val="11"/>
      <color theme="3"/>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b/>
      <sz val="11"/>
      <name val="Calibri"/>
      <family val="2"/>
      <scheme val="minor"/>
    </font>
    <font>
      <sz val="11"/>
      <name val="Calibri"/>
      <family val="2"/>
      <scheme val="minor"/>
    </font>
    <font>
      <sz val="10"/>
      <name val="Arial"/>
      <family val="2"/>
    </font>
    <font>
      <b/>
      <sz val="16"/>
      <color indexed="10"/>
      <name val="Arial"/>
      <family val="2"/>
    </font>
    <font>
      <sz val="8"/>
      <name val="Arial"/>
      <family val="2"/>
    </font>
    <font>
      <b/>
      <sz val="14"/>
      <color theme="1"/>
      <name val="Calibri"/>
      <family val="2"/>
      <scheme val="minor"/>
    </font>
    <font>
      <b/>
      <sz val="11"/>
      <color rgb="FF00B050"/>
      <name val="Calibri"/>
      <family val="2"/>
      <scheme val="minor"/>
    </font>
    <font>
      <sz val="11"/>
      <color theme="1"/>
      <name val="Verdana"/>
      <family val="2"/>
    </font>
    <font>
      <b/>
      <sz val="10"/>
      <color indexed="9"/>
      <name val="Verdana"/>
      <family val="2"/>
    </font>
    <font>
      <b/>
      <sz val="9"/>
      <name val="Verdana"/>
      <family val="2"/>
    </font>
    <font>
      <b/>
      <sz val="8"/>
      <name val="Verdana"/>
      <family val="2"/>
    </font>
    <font>
      <sz val="8"/>
      <name val="Verdana"/>
      <family val="2"/>
    </font>
    <font>
      <sz val="10"/>
      <name val="Verdana"/>
      <family val="2"/>
    </font>
    <font>
      <sz val="8"/>
      <color theme="1"/>
      <name val="Verdana"/>
      <family val="2"/>
    </font>
    <font>
      <sz val="10"/>
      <color theme="1"/>
      <name val="Verdana"/>
      <family val="2"/>
    </font>
    <font>
      <b/>
      <sz val="10"/>
      <name val="Verdana"/>
      <family val="2"/>
    </font>
    <font>
      <b/>
      <sz val="11"/>
      <color theme="1"/>
      <name val="Verdana"/>
      <family val="2"/>
    </font>
    <font>
      <b/>
      <sz val="10"/>
      <color rgb="FFFF0000"/>
      <name val="Verdana"/>
      <family val="2"/>
    </font>
    <font>
      <b/>
      <sz val="14"/>
      <color indexed="10"/>
      <name val="Verdana"/>
      <family val="2"/>
    </font>
    <font>
      <b/>
      <sz val="10"/>
      <color theme="1"/>
      <name val="Verdana"/>
      <family val="2"/>
    </font>
    <font>
      <b/>
      <sz val="16"/>
      <color indexed="10"/>
      <name val="Verdana"/>
      <family val="2"/>
    </font>
    <font>
      <b/>
      <sz val="10"/>
      <color theme="3"/>
      <name val="Verdana"/>
      <family val="2"/>
    </font>
    <font>
      <b/>
      <sz val="8"/>
      <color theme="1"/>
      <name val="Verdana"/>
      <family val="2"/>
    </font>
    <font>
      <b/>
      <sz val="10.5"/>
      <color theme="1"/>
      <name val="Calibri"/>
      <family val="2"/>
      <scheme val="minor"/>
    </font>
    <font>
      <b/>
      <sz val="14"/>
      <color rgb="FFFF0000"/>
      <name val="Calibri"/>
      <family val="2"/>
      <scheme val="minor"/>
    </font>
    <font>
      <b/>
      <sz val="15"/>
      <color rgb="FFFF0000"/>
      <name val="Calibri"/>
      <family val="2"/>
      <scheme val="minor"/>
    </font>
    <font>
      <sz val="15"/>
      <color rgb="FFFF0000"/>
      <name val="Calibri"/>
      <family val="2"/>
      <scheme val="minor"/>
    </font>
    <font>
      <b/>
      <sz val="12"/>
      <color theme="0"/>
      <name val="Arial"/>
      <family val="2"/>
    </font>
    <font>
      <sz val="8"/>
      <color theme="1"/>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
      <b/>
      <sz val="10"/>
      <color theme="3"/>
      <name val="Calibri"/>
      <family val="2"/>
      <scheme val="minor"/>
    </font>
    <font>
      <sz val="10"/>
      <name val="Calibri"/>
      <family val="2"/>
      <scheme val="minor"/>
    </font>
    <font>
      <b/>
      <sz val="16"/>
      <name val="Arial"/>
      <family val="2"/>
    </font>
    <font>
      <sz val="14"/>
      <color theme="1"/>
      <name val="Calibri"/>
      <family val="2"/>
      <scheme val="minor"/>
    </font>
    <font>
      <b/>
      <sz val="14"/>
      <name val="Arial"/>
      <family val="2"/>
    </font>
    <font>
      <b/>
      <sz val="14"/>
      <name val="Calibri"/>
      <family val="2"/>
      <scheme val="minor"/>
    </font>
    <font>
      <b/>
      <sz val="20"/>
      <color rgb="FFFF0000"/>
      <name val="Calibri"/>
      <family val="2"/>
      <scheme val="minor"/>
    </font>
    <font>
      <b/>
      <sz val="10"/>
      <color rgb="FFFF0000"/>
      <name val="Arial"/>
      <family val="2"/>
    </font>
    <font>
      <b/>
      <sz val="13"/>
      <color rgb="FFFF0000"/>
      <name val="Arial"/>
      <family val="2"/>
    </font>
    <font>
      <b/>
      <u/>
      <sz val="20"/>
      <color rgb="FFC00000"/>
      <name val="Century"/>
      <family val="1"/>
    </font>
    <font>
      <u/>
      <sz val="11"/>
      <color rgb="FFC00000"/>
      <name val="Calibri"/>
      <family val="2"/>
      <scheme val="minor"/>
    </font>
    <font>
      <b/>
      <sz val="12"/>
      <color rgb="FFC00000"/>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2"/>
      <color theme="0"/>
      <name val="Verdana"/>
      <family val="2"/>
    </font>
    <font>
      <b/>
      <sz val="11"/>
      <color theme="0"/>
      <name val="Verdana"/>
      <family val="2"/>
    </font>
    <font>
      <b/>
      <sz val="16"/>
      <color rgb="FFFF0000"/>
      <name val="Verdana"/>
      <family val="2"/>
    </font>
    <font>
      <b/>
      <sz val="9"/>
      <color rgb="FFFF0000"/>
      <name val="Calibri"/>
      <family val="2"/>
      <scheme val="minor"/>
    </font>
    <font>
      <i/>
      <sz val="10"/>
      <color rgb="FFC00000"/>
      <name val="Calibri"/>
      <family val="2"/>
      <scheme val="minor"/>
    </font>
    <font>
      <b/>
      <sz val="9"/>
      <color theme="1"/>
      <name val="Calibri"/>
      <family val="2"/>
      <scheme val="minor"/>
    </font>
    <font>
      <i/>
      <sz val="10"/>
      <color theme="0"/>
      <name val="Calibri"/>
      <family val="2"/>
      <scheme val="minor"/>
    </font>
    <font>
      <b/>
      <sz val="16"/>
      <color rgb="FFFF0000"/>
      <name val="Calibri"/>
      <family val="2"/>
      <scheme val="minor"/>
    </font>
    <font>
      <sz val="8"/>
      <name val="Calibri"/>
      <family val="2"/>
      <scheme val="minor"/>
    </font>
    <font>
      <b/>
      <sz val="11"/>
      <color theme="0"/>
      <name val="Calibri"/>
      <family val="2"/>
      <scheme val="minor"/>
    </font>
    <font>
      <b/>
      <sz val="13"/>
      <color rgb="FFFF0000"/>
      <name val="Calibri"/>
      <family val="2"/>
      <scheme val="minor"/>
    </font>
    <font>
      <b/>
      <sz val="20"/>
      <color rgb="FF002060"/>
      <name val="Century"/>
      <family val="1"/>
    </font>
    <font>
      <b/>
      <u/>
      <sz val="20"/>
      <color rgb="FF002060"/>
      <name val="Century"/>
      <family val="1"/>
    </font>
    <font>
      <b/>
      <sz val="10"/>
      <color theme="0"/>
      <name val="Calibri"/>
      <family val="2"/>
      <scheme val="minor"/>
    </font>
    <font>
      <sz val="8"/>
      <color theme="0"/>
      <name val="Calibri"/>
      <family val="2"/>
      <scheme val="minor"/>
    </font>
    <font>
      <b/>
      <sz val="12"/>
      <color theme="3"/>
      <name val="Calibri"/>
      <family val="2"/>
      <scheme val="minor"/>
    </font>
    <font>
      <b/>
      <sz val="11"/>
      <color theme="0"/>
      <name val="Arial"/>
      <family val="2"/>
    </font>
    <font>
      <b/>
      <i/>
      <sz val="12"/>
      <color theme="0"/>
      <name val="Calibri"/>
      <family val="2"/>
      <scheme val="minor"/>
    </font>
    <font>
      <b/>
      <sz val="12"/>
      <color theme="0"/>
      <name val="Calibri"/>
      <family val="2"/>
      <scheme val="minor"/>
    </font>
    <font>
      <sz val="8"/>
      <color rgb="FFFF0000"/>
      <name val="Calibri"/>
      <family val="2"/>
      <scheme val="minor"/>
    </font>
    <font>
      <sz val="10"/>
      <color theme="4" tint="-0.249977111117893"/>
      <name val="Calibri"/>
      <family val="2"/>
      <scheme val="minor"/>
    </font>
    <font>
      <b/>
      <sz val="10"/>
      <name val="Calibri"/>
      <family val="2"/>
      <scheme val="minor"/>
    </font>
    <font>
      <b/>
      <i/>
      <sz val="10"/>
      <color theme="4" tint="-0.249977111117893"/>
      <name val="Calibri"/>
      <family val="2"/>
      <scheme val="minor"/>
    </font>
    <font>
      <b/>
      <sz val="10"/>
      <color theme="4" tint="-0.249977111117893"/>
      <name val="Calibri"/>
      <family val="2"/>
      <scheme val="minor"/>
    </font>
    <font>
      <b/>
      <sz val="20"/>
      <color rgb="FFFF0000"/>
      <name val="Century"/>
      <family val="1"/>
    </font>
    <font>
      <b/>
      <i/>
      <sz val="9"/>
      <color theme="1"/>
      <name val="Calibri"/>
      <family val="2"/>
      <scheme val="minor"/>
    </font>
    <font>
      <b/>
      <i/>
      <sz val="9"/>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3"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007635"/>
        <bgColor indexed="64"/>
      </patternFill>
    </fill>
    <fill>
      <patternFill patternType="solid">
        <fgColor rgb="FF002060"/>
        <bgColor indexed="64"/>
      </patternFill>
    </fill>
    <fill>
      <patternFill patternType="solid">
        <fgColor rgb="FF00B05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527">
    <xf numFmtId="0" fontId="0" fillId="0" borderId="0" xfId="0"/>
    <xf numFmtId="0" fontId="0" fillId="2" borderId="0" xfId="0" applyFill="1" applyProtection="1">
      <protection hidden="1"/>
    </xf>
    <xf numFmtId="0" fontId="3" fillId="2" borderId="0" xfId="0" applyFont="1" applyFill="1" applyBorder="1" applyAlignment="1" applyProtection="1">
      <alignment horizontal="center"/>
      <protection hidden="1"/>
    </xf>
    <xf numFmtId="164" fontId="6" fillId="4" borderId="7" xfId="0" applyNumberFormat="1" applyFont="1" applyFill="1" applyBorder="1" applyAlignment="1" applyProtection="1">
      <alignment horizontal="center" vertical="center" wrapText="1"/>
      <protection hidden="1"/>
    </xf>
    <xf numFmtId="164" fontId="6" fillId="4" borderId="10" xfId="0" applyNumberFormat="1" applyFont="1" applyFill="1" applyBorder="1" applyAlignment="1" applyProtection="1">
      <alignment horizontal="center" vertical="center" wrapText="1"/>
      <protection hidden="1"/>
    </xf>
    <xf numFmtId="0" fontId="2" fillId="2" borderId="0" xfId="0" applyFont="1" applyFill="1" applyProtection="1">
      <protection hidden="1"/>
    </xf>
    <xf numFmtId="164" fontId="2" fillId="2" borderId="7" xfId="1" applyNumberFormat="1" applyFont="1" applyFill="1" applyBorder="1" applyProtection="1">
      <protection locked="0" hidden="1"/>
    </xf>
    <xf numFmtId="164" fontId="0" fillId="2" borderId="7" xfId="1" applyNumberFormat="1" applyFont="1" applyFill="1" applyBorder="1" applyProtection="1">
      <protection locked="0" hidden="1"/>
    </xf>
    <xf numFmtId="164" fontId="0" fillId="2" borderId="7" xfId="1" applyNumberFormat="1" applyFont="1" applyFill="1" applyBorder="1" applyProtection="1">
      <protection hidden="1"/>
    </xf>
    <xf numFmtId="164" fontId="2" fillId="3" borderId="7" xfId="1" applyNumberFormat="1" applyFont="1" applyFill="1" applyBorder="1" applyProtection="1">
      <protection hidden="1"/>
    </xf>
    <xf numFmtId="0" fontId="2" fillId="4" borderId="0" xfId="0" applyFont="1" applyFill="1" applyProtection="1">
      <protection hidden="1"/>
    </xf>
    <xf numFmtId="0" fontId="0" fillId="4" borderId="0" xfId="0" applyFill="1" applyProtection="1">
      <protection hidden="1"/>
    </xf>
    <xf numFmtId="0" fontId="0" fillId="2" borderId="5" xfId="0" applyFill="1" applyBorder="1" applyProtection="1">
      <protection hidden="1"/>
    </xf>
    <xf numFmtId="164" fontId="2" fillId="2" borderId="0" xfId="1" applyNumberFormat="1" applyFont="1" applyFill="1" applyProtection="1">
      <protection hidden="1"/>
    </xf>
    <xf numFmtId="164" fontId="0" fillId="2" borderId="0" xfId="1" applyNumberFormat="1" applyFont="1" applyFill="1" applyProtection="1">
      <protection hidden="1"/>
    </xf>
    <xf numFmtId="49" fontId="0" fillId="2" borderId="0" xfId="0" applyNumberFormat="1" applyFill="1" applyAlignment="1" applyProtection="1">
      <alignment wrapText="1"/>
      <protection hidden="1"/>
    </xf>
    <xf numFmtId="164" fontId="0" fillId="2" borderId="0" xfId="0" applyNumberFormat="1" applyFont="1" applyFill="1" applyProtection="1">
      <protection hidden="1"/>
    </xf>
    <xf numFmtId="164" fontId="2" fillId="2" borderId="12" xfId="0" applyNumberFormat="1" applyFont="1" applyFill="1" applyBorder="1" applyProtection="1">
      <protection hidden="1"/>
    </xf>
    <xf numFmtId="164" fontId="2" fillId="2" borderId="16" xfId="0" applyNumberFormat="1" applyFont="1" applyFill="1" applyBorder="1" applyProtection="1">
      <protection hidden="1"/>
    </xf>
    <xf numFmtId="0" fontId="0" fillId="2" borderId="0" xfId="0" applyFill="1" applyBorder="1" applyProtection="1">
      <protection hidden="1"/>
    </xf>
    <xf numFmtId="0" fontId="10" fillId="2" borderId="0" xfId="0" applyFont="1" applyFill="1" applyBorder="1" applyProtection="1">
      <protection hidden="1"/>
    </xf>
    <xf numFmtId="0" fontId="0" fillId="0" borderId="0" xfId="0" applyProtection="1">
      <protection hidden="1"/>
    </xf>
    <xf numFmtId="0" fontId="4" fillId="2" borderId="7" xfId="0" applyFont="1" applyFill="1" applyBorder="1" applyProtection="1">
      <protection hidden="1"/>
    </xf>
    <xf numFmtId="0" fontId="4" fillId="2" borderId="7"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protection hidden="1"/>
    </xf>
    <xf numFmtId="164" fontId="5" fillId="2" borderId="7" xfId="1" applyNumberFormat="1" applyFont="1" applyFill="1" applyBorder="1" applyProtection="1">
      <protection hidden="1"/>
    </xf>
    <xf numFmtId="10" fontId="0" fillId="2" borderId="7" xfId="2" applyNumberFormat="1" applyFont="1" applyFill="1" applyBorder="1" applyProtection="1">
      <protection hidden="1"/>
    </xf>
    <xf numFmtId="43" fontId="0" fillId="2" borderId="0" xfId="0" applyNumberFormat="1" applyFill="1" applyBorder="1" applyProtection="1">
      <protection hidden="1"/>
    </xf>
    <xf numFmtId="0" fontId="13" fillId="2" borderId="0" xfId="0" applyFont="1" applyFill="1" applyBorder="1" applyAlignment="1" applyProtection="1">
      <alignment vertical="justify" wrapText="1" shrinkToFit="1"/>
      <protection hidden="1"/>
    </xf>
    <xf numFmtId="0" fontId="2" fillId="4" borderId="0" xfId="0" applyFont="1" applyFill="1" applyBorder="1" applyProtection="1">
      <protection hidden="1"/>
    </xf>
    <xf numFmtId="0" fontId="0" fillId="4" borderId="0" xfId="0" applyFill="1" applyBorder="1" applyProtection="1">
      <protection hidden="1"/>
    </xf>
    <xf numFmtId="0" fontId="12" fillId="2" borderId="0" xfId="0" applyFont="1" applyFill="1" applyBorder="1" applyProtection="1">
      <protection hidden="1"/>
    </xf>
    <xf numFmtId="0" fontId="2" fillId="2" borderId="0" xfId="0" applyFont="1" applyFill="1" applyBorder="1" applyProtection="1">
      <protection hidden="1"/>
    </xf>
    <xf numFmtId="164" fontId="2" fillId="2" borderId="0" xfId="1" applyNumberFormat="1" applyFont="1" applyFill="1" applyBorder="1" applyProtection="1">
      <protection hidden="1"/>
    </xf>
    <xf numFmtId="164" fontId="0" fillId="2" borderId="0" xfId="1" applyNumberFormat="1" applyFont="1" applyFill="1" applyBorder="1" applyProtection="1">
      <protection hidden="1"/>
    </xf>
    <xf numFmtId="49" fontId="0" fillId="2" borderId="0" xfId="0" applyNumberFormat="1" applyFill="1" applyBorder="1" applyAlignment="1" applyProtection="1">
      <alignment wrapText="1"/>
      <protection hidden="1"/>
    </xf>
    <xf numFmtId="164" fontId="0" fillId="2" borderId="0" xfId="0" applyNumberFormat="1" applyFont="1" applyFill="1" applyBorder="1" applyProtection="1">
      <protection hidden="1"/>
    </xf>
    <xf numFmtId="0" fontId="0" fillId="2" borderId="9" xfId="0" applyFill="1" applyBorder="1" applyProtection="1">
      <protection hidden="1"/>
    </xf>
    <xf numFmtId="0" fontId="13" fillId="2" borderId="9" xfId="0" applyFont="1" applyFill="1" applyBorder="1" applyAlignment="1" applyProtection="1">
      <alignment vertical="justify" wrapText="1" shrinkToFit="1"/>
      <protection hidden="1"/>
    </xf>
    <xf numFmtId="0" fontId="12" fillId="2" borderId="9" xfId="0" applyFont="1" applyFill="1" applyBorder="1" applyProtection="1">
      <protection hidden="1"/>
    </xf>
    <xf numFmtId="0" fontId="0" fillId="2" borderId="4" xfId="0" applyFill="1" applyBorder="1" applyProtection="1">
      <protection hidden="1"/>
    </xf>
    <xf numFmtId="0" fontId="0" fillId="2" borderId="6" xfId="0" applyFill="1" applyBorder="1" applyProtection="1">
      <protection hidden="1"/>
    </xf>
    <xf numFmtId="0" fontId="3" fillId="2" borderId="8" xfId="0" applyFont="1" applyFill="1" applyBorder="1" applyAlignment="1" applyProtection="1">
      <alignment horizontal="center"/>
      <protection hidden="1"/>
    </xf>
    <xf numFmtId="0" fontId="0" fillId="2" borderId="8" xfId="0" applyFill="1" applyBorder="1" applyProtection="1">
      <protection hidden="1"/>
    </xf>
    <xf numFmtId="0" fontId="2" fillId="2" borderId="8" xfId="0" applyFont="1"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9" fillId="2" borderId="8" xfId="3" applyFont="1" applyFill="1" applyBorder="1" applyProtection="1">
      <protection hidden="1"/>
    </xf>
    <xf numFmtId="0" fontId="2" fillId="2" borderId="1" xfId="0" applyFont="1" applyFill="1" applyBorder="1" applyProtection="1">
      <protection hidden="1"/>
    </xf>
    <xf numFmtId="0" fontId="0" fillId="0" borderId="0" xfId="0" applyAlignment="1">
      <alignment wrapText="1"/>
    </xf>
    <xf numFmtId="164" fontId="0" fillId="0" borderId="0" xfId="1" applyNumberFormat="1" applyFont="1"/>
    <xf numFmtId="164" fontId="0" fillId="0" borderId="0" xfId="0" applyNumberFormat="1"/>
    <xf numFmtId="164" fontId="17" fillId="0" borderId="0" xfId="0" applyNumberFormat="1" applyFont="1"/>
    <xf numFmtId="164" fontId="0" fillId="0" borderId="0" xfId="1" applyNumberFormat="1" applyFont="1" applyBorder="1"/>
    <xf numFmtId="0" fontId="0" fillId="0" borderId="0" xfId="0" applyBorder="1"/>
    <xf numFmtId="164" fontId="4" fillId="0" borderId="0" xfId="0" applyNumberFormat="1" applyFont="1" applyBorder="1"/>
    <xf numFmtId="43" fontId="0" fillId="0" borderId="0" xfId="1" applyFont="1" applyBorder="1"/>
    <xf numFmtId="164" fontId="18" fillId="0" borderId="0" xfId="1" applyNumberFormat="1" applyFont="1" applyBorder="1" applyProtection="1">
      <protection hidden="1"/>
    </xf>
    <xf numFmtId="43" fontId="0" fillId="0" borderId="0" xfId="1" applyFont="1"/>
    <xf numFmtId="0" fontId="0" fillId="0" borderId="0" xfId="0" applyFill="1" applyBorder="1"/>
    <xf numFmtId="0" fontId="19" fillId="0" borderId="0" xfId="0" applyFont="1" applyFill="1" applyBorder="1"/>
    <xf numFmtId="0" fontId="0" fillId="0" borderId="0" xfId="0" applyFill="1"/>
    <xf numFmtId="0" fontId="4" fillId="0" borderId="0" xfId="0" applyFont="1" applyBorder="1" applyAlignment="1">
      <alignment horizontal="center"/>
    </xf>
    <xf numFmtId="164" fontId="5" fillId="0" borderId="0" xfId="1" applyNumberFormat="1" applyFont="1" applyFill="1" applyBorder="1" applyProtection="1">
      <protection hidden="1"/>
    </xf>
    <xf numFmtId="43" fontId="0" fillId="0" borderId="0" xfId="0" applyNumberFormat="1" applyBorder="1"/>
    <xf numFmtId="0" fontId="16" fillId="2" borderId="11" xfId="0" applyFont="1" applyFill="1" applyBorder="1" applyProtection="1"/>
    <xf numFmtId="9" fontId="0" fillId="0" borderId="0" xfId="0" applyNumberFormat="1" applyBorder="1"/>
    <xf numFmtId="10" fontId="0" fillId="0" borderId="0" xfId="0" applyNumberFormat="1" applyBorder="1"/>
    <xf numFmtId="0" fontId="15" fillId="2" borderId="23" xfId="0" applyFont="1" applyFill="1" applyBorder="1" applyAlignment="1" applyProtection="1">
      <alignment horizontal="center"/>
    </xf>
    <xf numFmtId="0" fontId="15" fillId="2" borderId="24" xfId="0" applyFont="1" applyFill="1" applyBorder="1" applyAlignment="1" applyProtection="1">
      <alignment horizontal="center"/>
    </xf>
    <xf numFmtId="0" fontId="6" fillId="0" borderId="30" xfId="0" applyFont="1" applyBorder="1" applyAlignment="1" applyProtection="1">
      <alignment horizontal="center" vertical="center" wrapText="1"/>
    </xf>
    <xf numFmtId="0" fontId="6" fillId="0" borderId="30"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164" fontId="4" fillId="0" borderId="7" xfId="1" applyNumberFormat="1" applyFont="1" applyBorder="1" applyProtection="1">
      <protection hidden="1"/>
    </xf>
    <xf numFmtId="10" fontId="4" fillId="0" borderId="7" xfId="2" applyNumberFormat="1" applyFont="1" applyBorder="1" applyProtection="1">
      <protection hidden="1"/>
    </xf>
    <xf numFmtId="164" fontId="4" fillId="0" borderId="19" xfId="1" applyNumberFormat="1" applyFont="1" applyBorder="1" applyProtection="1">
      <protection hidden="1"/>
    </xf>
    <xf numFmtId="0" fontId="14" fillId="2" borderId="11" xfId="0" applyFont="1" applyFill="1" applyBorder="1" applyAlignment="1" applyProtection="1">
      <alignment wrapText="1"/>
      <protection hidden="1"/>
    </xf>
    <xf numFmtId="10" fontId="2" fillId="2" borderId="7" xfId="2" applyNumberFormat="1" applyFont="1" applyFill="1" applyBorder="1" applyProtection="1">
      <protection hidden="1"/>
    </xf>
    <xf numFmtId="164" fontId="2" fillId="2" borderId="7" xfId="1" applyNumberFormat="1" applyFont="1" applyFill="1" applyBorder="1" applyProtection="1">
      <protection hidden="1"/>
    </xf>
    <xf numFmtId="0" fontId="7" fillId="0" borderId="0" xfId="0" applyFont="1" applyFill="1" applyBorder="1" applyAlignment="1" applyProtection="1">
      <protection hidden="1"/>
    </xf>
    <xf numFmtId="0" fontId="22" fillId="2" borderId="0" xfId="0" applyFont="1" applyFill="1" applyProtection="1">
      <protection hidden="1"/>
    </xf>
    <xf numFmtId="0" fontId="22" fillId="0" borderId="0" xfId="0" applyFont="1"/>
    <xf numFmtId="0" fontId="24" fillId="0" borderId="10" xfId="0" applyFont="1" applyBorder="1" applyAlignment="1" applyProtection="1">
      <alignment horizontal="center" vertical="center" wrapText="1"/>
    </xf>
    <xf numFmtId="0" fontId="24" fillId="0" borderId="7" xfId="0" applyFont="1" applyFill="1" applyBorder="1" applyAlignment="1" applyProtection="1">
      <alignment horizontal="center" vertical="center" wrapText="1"/>
    </xf>
    <xf numFmtId="0" fontId="24" fillId="0" borderId="19" xfId="0" applyFont="1" applyFill="1" applyBorder="1" applyAlignment="1" applyProtection="1">
      <alignment horizontal="center" vertical="center" wrapText="1"/>
    </xf>
    <xf numFmtId="0" fontId="22" fillId="0" borderId="0" xfId="0" applyFont="1" applyAlignment="1">
      <alignment wrapText="1"/>
    </xf>
    <xf numFmtId="164" fontId="22" fillId="0" borderId="0" xfId="1" applyNumberFormat="1" applyFont="1"/>
    <xf numFmtId="164" fontId="22" fillId="0" borderId="0" xfId="0" applyNumberFormat="1" applyFont="1"/>
    <xf numFmtId="164" fontId="27" fillId="0" borderId="0" xfId="0" applyNumberFormat="1" applyFont="1"/>
    <xf numFmtId="164" fontId="22" fillId="2" borderId="20" xfId="1" applyNumberFormat="1" applyFont="1" applyFill="1" applyBorder="1"/>
    <xf numFmtId="164" fontId="25" fillId="0" borderId="35" xfId="1" applyNumberFormat="1" applyFont="1" applyBorder="1" applyProtection="1">
      <protection hidden="1"/>
    </xf>
    <xf numFmtId="10" fontId="25" fillId="0" borderId="35" xfId="2" applyNumberFormat="1" applyFont="1" applyBorder="1" applyProtection="1">
      <protection hidden="1"/>
    </xf>
    <xf numFmtId="164" fontId="25" fillId="0" borderId="36" xfId="1" applyNumberFormat="1" applyFont="1" applyBorder="1" applyProtection="1">
      <protection hidden="1"/>
    </xf>
    <xf numFmtId="164" fontId="22" fillId="2" borderId="0" xfId="1" applyNumberFormat="1" applyFont="1" applyFill="1" applyBorder="1" applyProtection="1"/>
    <xf numFmtId="10" fontId="30" fillId="2" borderId="0" xfId="2" applyNumberFormat="1" applyFont="1" applyFill="1" applyBorder="1" applyProtection="1"/>
    <xf numFmtId="164" fontId="30" fillId="2" borderId="21" xfId="1" applyNumberFormat="1" applyFont="1" applyFill="1" applyBorder="1" applyProtection="1"/>
    <xf numFmtId="164" fontId="22" fillId="2" borderId="25" xfId="1" applyNumberFormat="1" applyFont="1" applyFill="1" applyBorder="1"/>
    <xf numFmtId="164" fontId="22" fillId="2" borderId="26" xfId="1" applyNumberFormat="1" applyFont="1" applyFill="1" applyBorder="1" applyProtection="1"/>
    <xf numFmtId="164" fontId="31" fillId="2" borderId="26" xfId="1" applyNumberFormat="1" applyFont="1" applyFill="1" applyBorder="1" applyAlignment="1" applyProtection="1">
      <alignment horizontal="right"/>
    </xf>
    <xf numFmtId="164" fontId="22" fillId="0" borderId="0" xfId="1" applyNumberFormat="1" applyFont="1" applyBorder="1"/>
    <xf numFmtId="0" fontId="22" fillId="0" borderId="0" xfId="0" applyFont="1" applyBorder="1"/>
    <xf numFmtId="164" fontId="30" fillId="0" borderId="0" xfId="0" applyNumberFormat="1" applyFont="1" applyBorder="1"/>
    <xf numFmtId="43" fontId="22" fillId="0" borderId="0" xfId="1" applyFont="1" applyBorder="1"/>
    <xf numFmtId="0" fontId="34" fillId="2" borderId="1" xfId="0" applyFont="1" applyFill="1" applyBorder="1" applyProtection="1">
      <protection hidden="1"/>
    </xf>
    <xf numFmtId="0" fontId="29" fillId="2" borderId="2" xfId="0" applyFont="1" applyFill="1" applyBorder="1" applyProtection="1">
      <protection hidden="1"/>
    </xf>
    <xf numFmtId="0" fontId="29" fillId="2" borderId="3" xfId="0" applyFont="1" applyFill="1" applyBorder="1" applyProtection="1">
      <protection hidden="1"/>
    </xf>
    <xf numFmtId="164" fontId="35" fillId="0" borderId="0" xfId="1" applyNumberFormat="1" applyFont="1" applyBorder="1" applyProtection="1">
      <protection hidden="1"/>
    </xf>
    <xf numFmtId="0" fontId="34" fillId="2" borderId="8" xfId="0" applyFont="1" applyFill="1" applyBorder="1" applyProtection="1">
      <protection hidden="1"/>
    </xf>
    <xf numFmtId="0" fontId="29" fillId="2" borderId="0" xfId="0" applyFont="1" applyFill="1" applyBorder="1" applyProtection="1">
      <protection hidden="1"/>
    </xf>
    <xf numFmtId="0" fontId="29" fillId="2" borderId="9" xfId="0" applyFont="1" applyFill="1" applyBorder="1" applyProtection="1">
      <protection hidden="1"/>
    </xf>
    <xf numFmtId="0" fontId="29" fillId="2" borderId="8" xfId="0" applyFont="1" applyFill="1" applyBorder="1" applyProtection="1">
      <protection hidden="1"/>
    </xf>
    <xf numFmtId="43" fontId="22" fillId="0" borderId="0" xfId="1" applyFont="1"/>
    <xf numFmtId="0" fontId="36" fillId="2" borderId="8" xfId="3" applyFont="1" applyFill="1" applyBorder="1" applyProtection="1">
      <protection hidden="1"/>
    </xf>
    <xf numFmtId="0" fontId="22" fillId="0" borderId="0" xfId="0" applyFont="1" applyFill="1" applyBorder="1"/>
    <xf numFmtId="0" fontId="22" fillId="2" borderId="8" xfId="0" applyFont="1" applyFill="1" applyBorder="1" applyProtection="1">
      <protection hidden="1"/>
    </xf>
    <xf numFmtId="0" fontId="22" fillId="2" borderId="0" xfId="0" applyFont="1" applyFill="1" applyBorder="1" applyProtection="1">
      <protection hidden="1"/>
    </xf>
    <xf numFmtId="0" fontId="22" fillId="2" borderId="9" xfId="0" applyFont="1" applyFill="1" applyBorder="1" applyProtection="1">
      <protection hidden="1"/>
    </xf>
    <xf numFmtId="0" fontId="22" fillId="2" borderId="4" xfId="0" applyFont="1" applyFill="1" applyBorder="1" applyProtection="1">
      <protection hidden="1"/>
    </xf>
    <xf numFmtId="0" fontId="22" fillId="2" borderId="5" xfId="0" applyFont="1" applyFill="1" applyBorder="1" applyProtection="1">
      <protection hidden="1"/>
    </xf>
    <xf numFmtId="0" fontId="22" fillId="2" borderId="6" xfId="0" applyFont="1" applyFill="1" applyBorder="1" applyProtection="1">
      <protection hidden="1"/>
    </xf>
    <xf numFmtId="0" fontId="26" fillId="0" borderId="0" xfId="0" applyFont="1" applyFill="1" applyBorder="1"/>
    <xf numFmtId="0" fontId="28" fillId="0" borderId="0" xfId="0" applyFont="1" applyFill="1" applyBorder="1"/>
    <xf numFmtId="0" fontId="22" fillId="0" borderId="0" xfId="0" applyFont="1" applyFill="1"/>
    <xf numFmtId="0" fontId="25" fillId="0" borderId="0" xfId="0" applyFont="1" applyBorder="1"/>
    <xf numFmtId="0" fontId="25" fillId="0" borderId="0" xfId="0" applyFont="1" applyFill="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xf>
    <xf numFmtId="164" fontId="26" fillId="2" borderId="7" xfId="1" applyNumberFormat="1" applyFont="1" applyFill="1" applyBorder="1" applyProtection="1">
      <protection hidden="1"/>
    </xf>
    <xf numFmtId="164" fontId="28" fillId="2" borderId="7" xfId="1" applyNumberFormat="1" applyFont="1" applyFill="1" applyBorder="1" applyProtection="1">
      <protection hidden="1"/>
    </xf>
    <xf numFmtId="10" fontId="28" fillId="2" borderId="7" xfId="2" applyNumberFormat="1" applyFont="1" applyFill="1" applyBorder="1" applyProtection="1">
      <protection hidden="1"/>
    </xf>
    <xf numFmtId="164" fontId="37" fillId="2" borderId="7" xfId="1" applyNumberFormat="1" applyFont="1" applyFill="1" applyBorder="1" applyProtection="1">
      <protection hidden="1"/>
    </xf>
    <xf numFmtId="10" fontId="37" fillId="2" borderId="7" xfId="2" applyNumberFormat="1" applyFont="1" applyFill="1" applyBorder="1" applyProtection="1">
      <protection hidden="1"/>
    </xf>
    <xf numFmtId="164" fontId="28" fillId="0" borderId="0" xfId="1" applyNumberFormat="1" applyFont="1" applyBorder="1"/>
    <xf numFmtId="0" fontId="28" fillId="0" borderId="0" xfId="0" applyFont="1"/>
    <xf numFmtId="0" fontId="37" fillId="0" borderId="0" xfId="0" applyFont="1" applyFill="1" applyBorder="1"/>
    <xf numFmtId="164" fontId="26" fillId="0" borderId="0" xfId="1" applyNumberFormat="1" applyFont="1" applyFill="1" applyBorder="1" applyProtection="1">
      <protection hidden="1"/>
    </xf>
    <xf numFmtId="10" fontId="28" fillId="0" borderId="0" xfId="2" applyNumberFormat="1" applyFont="1" applyBorder="1"/>
    <xf numFmtId="0" fontId="28" fillId="0" borderId="0" xfId="0" applyFont="1" applyBorder="1"/>
    <xf numFmtId="0" fontId="30" fillId="0" borderId="0" xfId="0" applyFont="1" applyBorder="1" applyAlignment="1">
      <alignment horizontal="center"/>
    </xf>
    <xf numFmtId="164" fontId="27" fillId="0" borderId="0" xfId="1" applyNumberFormat="1" applyFont="1" applyFill="1" applyBorder="1" applyProtection="1">
      <protection hidden="1"/>
    </xf>
    <xf numFmtId="0" fontId="0" fillId="0" borderId="0" xfId="0" applyBorder="1" applyProtection="1">
      <protection hidden="1"/>
    </xf>
    <xf numFmtId="0" fontId="4" fillId="0" borderId="0" xfId="0" applyFont="1" applyBorder="1" applyAlignment="1" applyProtection="1">
      <alignment horizontal="center"/>
      <protection hidden="1"/>
    </xf>
    <xf numFmtId="10" fontId="0" fillId="0" borderId="0" xfId="2" applyNumberFormat="1" applyFont="1" applyBorder="1" applyProtection="1">
      <protection hidden="1"/>
    </xf>
    <xf numFmtId="164" fontId="0" fillId="0" borderId="0" xfId="1" applyNumberFormat="1" applyFont="1" applyBorder="1" applyProtection="1">
      <protection hidden="1"/>
    </xf>
    <xf numFmtId="43" fontId="0" fillId="0" borderId="0" xfId="0" applyNumberFormat="1" applyBorder="1" applyProtection="1">
      <protection hidden="1"/>
    </xf>
    <xf numFmtId="0" fontId="4" fillId="0" borderId="20" xfId="0" applyFont="1" applyBorder="1" applyAlignment="1" applyProtection="1">
      <alignment horizontal="center"/>
      <protection hidden="1"/>
    </xf>
    <xf numFmtId="10" fontId="0" fillId="0" borderId="21" xfId="2" applyNumberFormat="1" applyFont="1" applyBorder="1" applyProtection="1">
      <protection hidden="1"/>
    </xf>
    <xf numFmtId="0" fontId="4" fillId="0" borderId="25" xfId="0" applyFont="1" applyBorder="1" applyAlignment="1" applyProtection="1">
      <alignment horizontal="center"/>
      <protection hidden="1"/>
    </xf>
    <xf numFmtId="164" fontId="5" fillId="0" borderId="26" xfId="1" applyNumberFormat="1" applyFont="1" applyFill="1" applyBorder="1" applyProtection="1">
      <protection hidden="1"/>
    </xf>
    <xf numFmtId="10" fontId="0" fillId="0" borderId="26" xfId="2" applyNumberFormat="1" applyFont="1" applyBorder="1" applyProtection="1">
      <protection hidden="1"/>
    </xf>
    <xf numFmtId="164" fontId="0" fillId="0" borderId="26" xfId="1" applyNumberFormat="1" applyFont="1" applyBorder="1" applyProtection="1">
      <protection hidden="1"/>
    </xf>
    <xf numFmtId="10" fontId="0" fillId="0" borderId="28" xfId="2" applyNumberFormat="1" applyFont="1" applyBorder="1" applyProtection="1">
      <protection hidden="1"/>
    </xf>
    <xf numFmtId="0" fontId="4" fillId="7" borderId="37" xfId="0" applyFont="1" applyFill="1" applyBorder="1" applyProtection="1">
      <protection hidden="1"/>
    </xf>
    <xf numFmtId="0" fontId="4" fillId="7" borderId="38" xfId="0" applyFont="1" applyFill="1" applyBorder="1" applyAlignment="1" applyProtection="1">
      <alignment horizontal="center" vertical="center" wrapText="1"/>
      <protection hidden="1"/>
    </xf>
    <xf numFmtId="0" fontId="4" fillId="7" borderId="39" xfId="0" applyFont="1" applyFill="1" applyBorder="1" applyAlignment="1" applyProtection="1">
      <alignment horizontal="center" vertical="center" wrapText="1"/>
      <protection hidden="1"/>
    </xf>
    <xf numFmtId="0" fontId="38" fillId="2" borderId="0" xfId="0" applyFont="1" applyFill="1" applyBorder="1" applyProtection="1">
      <protection hidden="1"/>
    </xf>
    <xf numFmtId="0" fontId="0" fillId="2" borderId="0" xfId="0" applyFill="1"/>
    <xf numFmtId="164" fontId="2" fillId="2" borderId="0" xfId="0" applyNumberFormat="1" applyFont="1" applyFill="1" applyBorder="1" applyProtection="1">
      <protection hidden="1"/>
    </xf>
    <xf numFmtId="0" fontId="40" fillId="2" borderId="37" xfId="0" applyFont="1" applyFill="1" applyBorder="1" applyProtection="1">
      <protection hidden="1"/>
    </xf>
    <xf numFmtId="0" fontId="41" fillId="2" borderId="38" xfId="0" applyFont="1" applyFill="1" applyBorder="1" applyProtection="1">
      <protection hidden="1"/>
    </xf>
    <xf numFmtId="164" fontId="39" fillId="2" borderId="43" xfId="0" applyNumberFormat="1" applyFont="1" applyFill="1" applyBorder="1" applyProtection="1">
      <protection hidden="1"/>
    </xf>
    <xf numFmtId="164" fontId="40" fillId="0" borderId="12" xfId="1" applyNumberFormat="1" applyFont="1" applyFill="1" applyBorder="1" applyProtection="1">
      <protection hidden="1"/>
    </xf>
    <xf numFmtId="0" fontId="2" fillId="7" borderId="5" xfId="0" applyFont="1" applyFill="1" applyBorder="1" applyProtection="1">
      <protection hidden="1"/>
    </xf>
    <xf numFmtId="0" fontId="0" fillId="7" borderId="5" xfId="0" applyFill="1" applyBorder="1" applyProtection="1">
      <protection hidden="1"/>
    </xf>
    <xf numFmtId="10" fontId="0" fillId="2" borderId="0" xfId="2" applyNumberFormat="1" applyFont="1" applyFill="1" applyBorder="1" applyProtection="1">
      <protection hidden="1"/>
    </xf>
    <xf numFmtId="0" fontId="39" fillId="2" borderId="37" xfId="0" applyFont="1" applyFill="1" applyBorder="1" applyProtection="1">
      <protection hidden="1"/>
    </xf>
    <xf numFmtId="0" fontId="20" fillId="2" borderId="38" xfId="0" applyFont="1" applyFill="1" applyBorder="1" applyProtection="1">
      <protection hidden="1"/>
    </xf>
    <xf numFmtId="164" fontId="33" fillId="2" borderId="12" xfId="1" applyNumberFormat="1" applyFont="1" applyFill="1" applyBorder="1" applyProtection="1">
      <protection hidden="1"/>
    </xf>
    <xf numFmtId="0" fontId="26" fillId="2" borderId="10" xfId="0" applyFont="1" applyFill="1" applyBorder="1" applyAlignment="1" applyProtection="1">
      <alignment horizontal="center" vertical="center"/>
    </xf>
    <xf numFmtId="164" fontId="28" fillId="2" borderId="23" xfId="0" applyNumberFormat="1" applyFont="1" applyFill="1" applyBorder="1" applyAlignment="1">
      <alignment horizontal="center" vertical="center"/>
    </xf>
    <xf numFmtId="0" fontId="4" fillId="0" borderId="40" xfId="0" applyFont="1" applyBorder="1" applyAlignment="1" applyProtection="1">
      <alignment horizontal="center"/>
      <protection hidden="1"/>
    </xf>
    <xf numFmtId="164" fontId="5" fillId="0" borderId="41" xfId="1" applyNumberFormat="1" applyFont="1" applyFill="1" applyBorder="1" applyProtection="1">
      <protection hidden="1"/>
    </xf>
    <xf numFmtId="10" fontId="0" fillId="0" borderId="41" xfId="2" applyNumberFormat="1" applyFont="1" applyBorder="1" applyProtection="1">
      <protection hidden="1"/>
    </xf>
    <xf numFmtId="164" fontId="0" fillId="0" borderId="41" xfId="1" applyNumberFormat="1" applyFont="1" applyBorder="1" applyProtection="1">
      <protection hidden="1"/>
    </xf>
    <xf numFmtId="10" fontId="0" fillId="0" borderId="42" xfId="2" applyNumberFormat="1" applyFont="1" applyBorder="1" applyProtection="1">
      <protection hidden="1"/>
    </xf>
    <xf numFmtId="0" fontId="43" fillId="2" borderId="7" xfId="0" applyFont="1" applyFill="1" applyBorder="1" applyAlignment="1">
      <alignment horizontal="center" vertical="center"/>
    </xf>
    <xf numFmtId="165" fontId="0" fillId="0" borderId="0" xfId="0" applyNumberFormat="1" applyBorder="1"/>
    <xf numFmtId="0" fontId="43" fillId="2" borderId="0" xfId="0" applyFont="1" applyFill="1" applyAlignment="1">
      <alignment horizontal="center" vertical="center"/>
    </xf>
    <xf numFmtId="0" fontId="44" fillId="2" borderId="7" xfId="0" applyFont="1" applyFill="1" applyBorder="1" applyAlignment="1">
      <alignment vertical="top" wrapText="1"/>
    </xf>
    <xf numFmtId="0" fontId="44" fillId="2" borderId="7" xfId="0" applyFont="1" applyFill="1" applyBorder="1" applyAlignment="1">
      <alignment horizontal="left" vertical="top" wrapText="1"/>
    </xf>
    <xf numFmtId="0" fontId="46" fillId="2" borderId="7" xfId="0" applyFont="1" applyFill="1" applyBorder="1" applyAlignment="1">
      <alignment vertical="top" wrapText="1"/>
    </xf>
    <xf numFmtId="0" fontId="47" fillId="2" borderId="0" xfId="0" applyFont="1" applyFill="1" applyBorder="1" applyAlignment="1">
      <alignment horizontal="right" vertical="top" wrapText="1"/>
    </xf>
    <xf numFmtId="0" fontId="44" fillId="2" borderId="0" xfId="0" applyFont="1" applyFill="1" applyBorder="1" applyAlignment="1" applyProtection="1">
      <alignment horizontal="left" vertical="top" wrapText="1"/>
      <protection hidden="1"/>
    </xf>
    <xf numFmtId="0" fontId="44" fillId="0" borderId="0" xfId="0" applyFont="1" applyBorder="1" applyAlignment="1">
      <alignment horizontal="left" vertical="top" wrapText="1"/>
    </xf>
    <xf numFmtId="0" fontId="44" fillId="2" borderId="0" xfId="0" applyFont="1" applyFill="1" applyBorder="1" applyAlignment="1" applyProtection="1">
      <alignment vertical="top" wrapText="1"/>
      <protection hidden="1"/>
    </xf>
    <xf numFmtId="0" fontId="44" fillId="0" borderId="0" xfId="0" applyFont="1" applyAlignment="1">
      <alignment vertical="top" wrapText="1"/>
    </xf>
    <xf numFmtId="0" fontId="46" fillId="2" borderId="7" xfId="0" applyFont="1" applyFill="1" applyBorder="1" applyAlignment="1">
      <alignment horizontal="left" vertical="top" wrapText="1"/>
    </xf>
    <xf numFmtId="0" fontId="44" fillId="2" borderId="0" xfId="0" applyFont="1" applyFill="1" applyBorder="1" applyAlignment="1" applyProtection="1">
      <alignment horizontal="left" vertical="top"/>
      <protection hidden="1"/>
    </xf>
    <xf numFmtId="0" fontId="43" fillId="2" borderId="7" xfId="0" applyFont="1" applyFill="1" applyBorder="1" applyAlignment="1">
      <alignment horizontal="center" vertical="center" wrapText="1"/>
    </xf>
    <xf numFmtId="164" fontId="51" fillId="2" borderId="20" xfId="1" applyNumberFormat="1" applyFont="1" applyFill="1" applyBorder="1"/>
    <xf numFmtId="164" fontId="51" fillId="2" borderId="0" xfId="1" applyNumberFormat="1" applyFont="1" applyFill="1" applyBorder="1" applyProtection="1"/>
    <xf numFmtId="10" fontId="52" fillId="2" borderId="0" xfId="2" applyNumberFormat="1" applyFont="1" applyFill="1" applyBorder="1" applyProtection="1"/>
    <xf numFmtId="0" fontId="51" fillId="0" borderId="0" xfId="0" applyFont="1"/>
    <xf numFmtId="164" fontId="51" fillId="2" borderId="25" xfId="1" applyNumberFormat="1" applyFont="1" applyFill="1" applyBorder="1"/>
    <xf numFmtId="164" fontId="51" fillId="2" borderId="26" xfId="1" applyNumberFormat="1" applyFont="1" applyFill="1" applyBorder="1" applyProtection="1"/>
    <xf numFmtId="164" fontId="20" fillId="2" borderId="26" xfId="1" applyNumberFormat="1" applyFont="1" applyFill="1" applyBorder="1" applyAlignment="1" applyProtection="1">
      <alignment horizontal="right"/>
    </xf>
    <xf numFmtId="0" fontId="44" fillId="2" borderId="0" xfId="0" applyFont="1" applyFill="1" applyBorder="1" applyAlignment="1" applyProtection="1">
      <alignment horizontal="center" vertical="top"/>
      <protection hidden="1"/>
    </xf>
    <xf numFmtId="0" fontId="44" fillId="2" borderId="0" xfId="0" applyFont="1" applyFill="1" applyBorder="1" applyAlignment="1" applyProtection="1">
      <alignment horizontal="center" vertical="top" wrapText="1"/>
      <protection hidden="1"/>
    </xf>
    <xf numFmtId="10" fontId="44" fillId="0" borderId="0" xfId="2" applyNumberFormat="1" applyFont="1" applyAlignment="1">
      <alignment horizontal="center" vertical="top"/>
    </xf>
    <xf numFmtId="10" fontId="44" fillId="0" borderId="7" xfId="2" applyNumberFormat="1" applyFont="1" applyFill="1" applyBorder="1" applyAlignment="1">
      <alignment horizontal="center" vertical="top"/>
    </xf>
    <xf numFmtId="0" fontId="44" fillId="0" borderId="0" xfId="0" applyFont="1" applyAlignment="1">
      <alignment horizontal="left" vertical="top"/>
    </xf>
    <xf numFmtId="0" fontId="7" fillId="8" borderId="1" xfId="0" applyFont="1" applyFill="1" applyBorder="1" applyAlignment="1"/>
    <xf numFmtId="0" fontId="3" fillId="8" borderId="2" xfId="0" applyFont="1" applyFill="1" applyBorder="1" applyAlignment="1"/>
    <xf numFmtId="0" fontId="3" fillId="8" borderId="3" xfId="0" applyFont="1" applyFill="1" applyBorder="1" applyAlignment="1"/>
    <xf numFmtId="0" fontId="7" fillId="8" borderId="8" xfId="0" applyFont="1" applyFill="1" applyBorder="1" applyAlignment="1"/>
    <xf numFmtId="0" fontId="3" fillId="8" borderId="0" xfId="0" applyFont="1" applyFill="1" applyBorder="1" applyAlignment="1"/>
    <xf numFmtId="0" fontId="3" fillId="8" borderId="9" xfId="0" applyFont="1" applyFill="1" applyBorder="1" applyAlignment="1"/>
    <xf numFmtId="0" fontId="7" fillId="8" borderId="4" xfId="0" applyFont="1" applyFill="1" applyBorder="1" applyAlignment="1"/>
    <xf numFmtId="0" fontId="3" fillId="8" borderId="5" xfId="0" applyFont="1" applyFill="1" applyBorder="1" applyAlignment="1"/>
    <xf numFmtId="0" fontId="3" fillId="8" borderId="6" xfId="0" applyFont="1" applyFill="1" applyBorder="1" applyAlignment="1"/>
    <xf numFmtId="164" fontId="53" fillId="8" borderId="28" xfId="1" applyNumberFormat="1" applyFont="1" applyFill="1" applyBorder="1"/>
    <xf numFmtId="0" fontId="10" fillId="2" borderId="8" xfId="3" applyFont="1" applyFill="1" applyBorder="1" applyProtection="1">
      <protection hidden="1"/>
    </xf>
    <xf numFmtId="0" fontId="32" fillId="2" borderId="8" xfId="3" applyFont="1" applyFill="1" applyBorder="1" applyProtection="1">
      <protection hidden="1"/>
    </xf>
    <xf numFmtId="164" fontId="0" fillId="2" borderId="0" xfId="0" applyNumberFormat="1" applyFill="1" applyProtection="1">
      <protection hidden="1"/>
    </xf>
    <xf numFmtId="0" fontId="46" fillId="2" borderId="7" xfId="0" applyFont="1" applyFill="1" applyBorder="1" applyAlignment="1">
      <alignment horizontal="center" vertical="top"/>
    </xf>
    <xf numFmtId="0" fontId="46" fillId="2" borderId="7" xfId="0" applyFont="1" applyFill="1" applyBorder="1" applyAlignment="1">
      <alignment horizontal="left" vertical="top"/>
    </xf>
    <xf numFmtId="10" fontId="44" fillId="2" borderId="7" xfId="2" applyNumberFormat="1" applyFont="1" applyFill="1" applyBorder="1" applyAlignment="1">
      <alignment horizontal="center" vertical="top"/>
    </xf>
    <xf numFmtId="164" fontId="52" fillId="9" borderId="19" xfId="1" applyNumberFormat="1" applyFont="1" applyFill="1" applyBorder="1" applyProtection="1">
      <protection hidden="1"/>
    </xf>
    <xf numFmtId="164" fontId="55" fillId="6" borderId="46" xfId="0" applyNumberFormat="1" applyFont="1" applyFill="1" applyBorder="1" applyAlignment="1">
      <alignment horizontal="left" vertical="center" wrapText="1"/>
    </xf>
    <xf numFmtId="0" fontId="44" fillId="2" borderId="7" xfId="0" applyFont="1" applyFill="1" applyBorder="1" applyAlignment="1">
      <alignment horizontal="left" vertical="top" wrapText="1" indent="1"/>
    </xf>
    <xf numFmtId="0" fontId="46" fillId="2" borderId="7" xfId="0" applyFont="1" applyFill="1" applyBorder="1" applyAlignment="1">
      <alignment horizontal="center" vertical="top" wrapText="1"/>
    </xf>
    <xf numFmtId="0" fontId="46" fillId="0" borderId="0" xfId="0" applyFont="1" applyAlignment="1">
      <alignment horizontal="center" vertical="top"/>
    </xf>
    <xf numFmtId="10" fontId="44" fillId="2" borderId="7" xfId="2" applyNumberFormat="1" applyFont="1" applyFill="1" applyBorder="1" applyAlignment="1">
      <alignment horizontal="center" vertical="top" wrapText="1"/>
    </xf>
    <xf numFmtId="0" fontId="54" fillId="2" borderId="0" xfId="0" applyFont="1" applyFill="1" applyBorder="1" applyAlignment="1">
      <alignment vertical="center"/>
    </xf>
    <xf numFmtId="0" fontId="0" fillId="2" borderId="0" xfId="0" applyFill="1" applyBorder="1"/>
    <xf numFmtId="0" fontId="44" fillId="2" borderId="0" xfId="0" applyFont="1" applyFill="1" applyBorder="1" applyAlignment="1">
      <alignment horizontal="left" vertical="top"/>
    </xf>
    <xf numFmtId="10" fontId="47" fillId="2" borderId="0" xfId="3" applyNumberFormat="1" applyFont="1" applyFill="1" applyBorder="1" applyAlignment="1">
      <alignment horizontal="center" vertical="top"/>
    </xf>
    <xf numFmtId="0" fontId="43" fillId="2" borderId="0" xfId="0" applyFont="1" applyFill="1" applyBorder="1" applyAlignment="1">
      <alignment horizontal="center" vertical="center"/>
    </xf>
    <xf numFmtId="0" fontId="46" fillId="2" borderId="0" xfId="0" applyFont="1" applyFill="1" applyBorder="1" applyAlignment="1">
      <alignment horizontal="center" vertical="top"/>
    </xf>
    <xf numFmtId="0" fontId="57" fillId="2" borderId="0" xfId="0" applyFont="1" applyFill="1" applyBorder="1" applyAlignment="1">
      <alignment horizontal="center" vertical="center"/>
    </xf>
    <xf numFmtId="0" fontId="51" fillId="2" borderId="0" xfId="0" applyFont="1" applyFill="1" applyAlignment="1">
      <alignment horizontal="center" vertical="center"/>
    </xf>
    <xf numFmtId="0" fontId="51" fillId="0" borderId="0" xfId="0" applyFont="1" applyAlignment="1">
      <alignment horizontal="center" vertical="center"/>
    </xf>
    <xf numFmtId="0" fontId="43" fillId="2" borderId="7" xfId="0" applyFont="1" applyFill="1" applyBorder="1" applyAlignment="1">
      <alignment vertical="center"/>
    </xf>
    <xf numFmtId="164" fontId="62" fillId="2" borderId="7" xfId="1" applyNumberFormat="1" applyFont="1" applyFill="1" applyBorder="1" applyProtection="1">
      <protection locked="0" hidden="1"/>
    </xf>
    <xf numFmtId="164" fontId="62" fillId="2" borderId="7" xfId="1" applyNumberFormat="1" applyFont="1" applyFill="1" applyBorder="1" applyProtection="1">
      <protection hidden="1"/>
    </xf>
    <xf numFmtId="164" fontId="2" fillId="10" borderId="7" xfId="1" applyNumberFormat="1" applyFont="1" applyFill="1" applyBorder="1" applyProtection="1">
      <protection hidden="1"/>
    </xf>
    <xf numFmtId="164" fontId="61" fillId="10" borderId="7" xfId="1" applyNumberFormat="1" applyFont="1" applyFill="1" applyBorder="1" applyProtection="1">
      <protection hidden="1"/>
    </xf>
    <xf numFmtId="164" fontId="61" fillId="7" borderId="7" xfId="1" applyNumberFormat="1" applyFont="1" applyFill="1" applyBorder="1" applyProtection="1">
      <protection locked="0" hidden="1"/>
    </xf>
    <xf numFmtId="10" fontId="0" fillId="2" borderId="0" xfId="2" applyNumberFormat="1" applyFont="1" applyFill="1" applyProtection="1">
      <protection hidden="1"/>
    </xf>
    <xf numFmtId="0" fontId="13" fillId="2" borderId="0" xfId="0" applyFont="1" applyFill="1" applyBorder="1" applyProtection="1">
      <protection hidden="1"/>
    </xf>
    <xf numFmtId="0" fontId="9" fillId="2" borderId="0" xfId="3" applyFont="1" applyFill="1" applyBorder="1" applyProtection="1">
      <protection hidden="1"/>
    </xf>
    <xf numFmtId="0" fontId="10" fillId="2" borderId="0" xfId="3" applyFont="1" applyFill="1" applyBorder="1" applyProtection="1">
      <protection hidden="1"/>
    </xf>
    <xf numFmtId="0" fontId="21" fillId="2" borderId="0" xfId="0" applyFont="1" applyFill="1" applyBorder="1" applyProtection="1">
      <protection hidden="1"/>
    </xf>
    <xf numFmtId="0" fontId="3" fillId="2" borderId="9" xfId="0" applyFont="1" applyFill="1" applyBorder="1" applyAlignment="1" applyProtection="1">
      <alignment horizontal="center"/>
      <protection hidden="1"/>
    </xf>
    <xf numFmtId="0" fontId="9" fillId="2" borderId="5" xfId="3" applyFont="1" applyFill="1" applyBorder="1" applyProtection="1">
      <protection hidden="1"/>
    </xf>
    <xf numFmtId="0" fontId="0" fillId="12" borderId="0" xfId="0" applyFont="1" applyFill="1" applyBorder="1" applyProtection="1">
      <protection hidden="1"/>
    </xf>
    <xf numFmtId="0" fontId="0" fillId="12" borderId="0" xfId="0" applyFill="1" applyBorder="1" applyProtection="1">
      <protection hidden="1"/>
    </xf>
    <xf numFmtId="164" fontId="0" fillId="12" borderId="0" xfId="0" applyNumberFormat="1" applyFill="1" applyBorder="1" applyProtection="1">
      <protection hidden="1"/>
    </xf>
    <xf numFmtId="0" fontId="0" fillId="11" borderId="0" xfId="0" applyFill="1" applyBorder="1" applyProtection="1">
      <protection hidden="1"/>
    </xf>
    <xf numFmtId="164" fontId="0" fillId="11" borderId="0" xfId="0" applyNumberFormat="1" applyFill="1" applyBorder="1" applyProtection="1">
      <protection hidden="1"/>
    </xf>
    <xf numFmtId="164" fontId="61" fillId="2" borderId="7" xfId="1" applyNumberFormat="1" applyFont="1" applyFill="1" applyBorder="1" applyProtection="1">
      <protection hidden="1"/>
    </xf>
    <xf numFmtId="0" fontId="65" fillId="5" borderId="0" xfId="0" applyFont="1" applyFill="1" applyBorder="1" applyAlignment="1" applyProtection="1">
      <protection hidden="1"/>
    </xf>
    <xf numFmtId="0" fontId="64" fillId="5" borderId="0" xfId="0" applyFont="1" applyFill="1" applyBorder="1" applyAlignment="1" applyProtection="1">
      <protection hidden="1"/>
    </xf>
    <xf numFmtId="0" fontId="63" fillId="2" borderId="0" xfId="0" applyFont="1" applyFill="1" applyBorder="1" applyProtection="1">
      <protection hidden="1"/>
    </xf>
    <xf numFmtId="164" fontId="63" fillId="2" borderId="0" xfId="0" applyNumberFormat="1" applyFont="1" applyFill="1" applyBorder="1" applyProtection="1">
      <protection hidden="1"/>
    </xf>
    <xf numFmtId="0" fontId="14" fillId="2" borderId="11" xfId="0" applyFont="1" applyFill="1" applyBorder="1" applyAlignment="1" applyProtection="1">
      <alignment horizontal="left" wrapText="1" indent="1"/>
    </xf>
    <xf numFmtId="10" fontId="44" fillId="2" borderId="7" xfId="2" applyNumberFormat="1" applyFont="1" applyFill="1" applyBorder="1" applyAlignment="1">
      <alignment horizontal="center" vertical="top"/>
    </xf>
    <xf numFmtId="0" fontId="46" fillId="2" borderId="7" xfId="0" applyFont="1" applyFill="1" applyBorder="1" applyAlignment="1">
      <alignment horizontal="center" vertical="top" wrapText="1"/>
    </xf>
    <xf numFmtId="0" fontId="46" fillId="2" borderId="7" xfId="0" applyFont="1" applyFill="1" applyBorder="1" applyAlignment="1">
      <alignment horizontal="left" vertical="top" wrapText="1"/>
    </xf>
    <xf numFmtId="0" fontId="43" fillId="2" borderId="7" xfId="0" applyFont="1" applyFill="1" applyBorder="1" applyAlignment="1">
      <alignment horizontal="center" vertical="center" wrapText="1"/>
    </xf>
    <xf numFmtId="0" fontId="43" fillId="2" borderId="7" xfId="0" applyFont="1" applyFill="1" applyBorder="1" applyAlignment="1">
      <alignment horizontal="center" vertical="center"/>
    </xf>
    <xf numFmtId="10" fontId="44" fillId="2" borderId="7" xfId="2" applyNumberFormat="1" applyFont="1" applyFill="1" applyBorder="1" applyAlignment="1">
      <alignment horizontal="center" vertical="top"/>
    </xf>
    <xf numFmtId="0" fontId="7" fillId="10" borderId="1" xfId="0" applyFont="1" applyFill="1" applyBorder="1" applyProtection="1">
      <protection hidden="1"/>
    </xf>
    <xf numFmtId="0" fontId="42" fillId="10" borderId="2" xfId="0" applyFont="1" applyFill="1" applyBorder="1" applyProtection="1">
      <protection hidden="1"/>
    </xf>
    <xf numFmtId="0" fontId="42" fillId="10" borderId="3" xfId="0" applyFont="1" applyFill="1" applyBorder="1" applyProtection="1">
      <protection hidden="1"/>
    </xf>
    <xf numFmtId="0" fontId="7" fillId="10" borderId="13" xfId="0" applyFont="1" applyFill="1" applyBorder="1" applyProtection="1">
      <protection hidden="1"/>
    </xf>
    <xf numFmtId="0" fontId="42" fillId="10" borderId="14" xfId="0" applyFont="1" applyFill="1" applyBorder="1" applyProtection="1">
      <protection hidden="1"/>
    </xf>
    <xf numFmtId="0" fontId="42" fillId="10" borderId="15" xfId="0" applyFont="1" applyFill="1" applyBorder="1" applyProtection="1">
      <protection hidden="1"/>
    </xf>
    <xf numFmtId="0" fontId="3" fillId="2" borderId="0" xfId="0" applyFont="1" applyFill="1" applyAlignment="1" applyProtection="1">
      <alignment horizontal="center"/>
      <protection hidden="1"/>
    </xf>
    <xf numFmtId="0" fontId="3" fillId="2" borderId="1" xfId="0"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11" fillId="2" borderId="8" xfId="0" applyFont="1" applyFill="1" applyBorder="1" applyProtection="1">
      <protection hidden="1"/>
    </xf>
    <xf numFmtId="164" fontId="6" fillId="10" borderId="7" xfId="0" applyNumberFormat="1" applyFont="1" applyFill="1" applyBorder="1" applyAlignment="1" applyProtection="1">
      <alignment horizontal="center" vertical="center" wrapText="1"/>
      <protection hidden="1"/>
    </xf>
    <xf numFmtId="164" fontId="6" fillId="10" borderId="10" xfId="0" applyNumberFormat="1" applyFont="1" applyFill="1" applyBorder="1" applyAlignment="1" applyProtection="1">
      <alignment horizontal="center" vertical="center" wrapText="1"/>
      <protection hidden="1"/>
    </xf>
    <xf numFmtId="164" fontId="61" fillId="6" borderId="7" xfId="1" applyNumberFormat="1" applyFont="1" applyFill="1" applyBorder="1" applyProtection="1">
      <protection locked="0" hidden="1"/>
    </xf>
    <xf numFmtId="0" fontId="69" fillId="2" borderId="11" xfId="0" applyFont="1" applyFill="1" applyBorder="1" applyAlignment="1" applyProtection="1">
      <alignment horizontal="right" wrapText="1"/>
      <protection hidden="1"/>
    </xf>
    <xf numFmtId="0" fontId="13" fillId="2" borderId="8" xfId="0" applyFont="1" applyFill="1" applyBorder="1" applyAlignment="1" applyProtection="1">
      <alignment vertical="justify" wrapText="1" shrinkToFit="1"/>
      <protection hidden="1"/>
    </xf>
    <xf numFmtId="0" fontId="13" fillId="2" borderId="0" xfId="0" applyFont="1" applyFill="1" applyAlignment="1" applyProtection="1">
      <alignment vertical="justify" wrapText="1" shrinkToFit="1"/>
      <protection hidden="1"/>
    </xf>
    <xf numFmtId="0" fontId="13" fillId="2" borderId="8" xfId="0" applyFont="1" applyFill="1" applyBorder="1" applyProtection="1">
      <protection hidden="1"/>
    </xf>
    <xf numFmtId="0" fontId="12" fillId="2" borderId="0" xfId="0" applyFont="1" applyFill="1" applyProtection="1">
      <protection hidden="1"/>
    </xf>
    <xf numFmtId="0" fontId="38" fillId="2" borderId="0" xfId="0" applyFont="1" applyFill="1" applyProtection="1">
      <protection hidden="1"/>
    </xf>
    <xf numFmtId="9" fontId="0" fillId="2" borderId="0" xfId="2" applyFont="1" applyFill="1" applyProtection="1">
      <protection hidden="1"/>
    </xf>
    <xf numFmtId="164" fontId="2" fillId="2" borderId="0" xfId="0" applyNumberFormat="1" applyFont="1" applyFill="1" applyProtection="1">
      <protection hidden="1"/>
    </xf>
    <xf numFmtId="0" fontId="10" fillId="2" borderId="0" xfId="0" applyFont="1" applyFill="1" applyProtection="1">
      <protection hidden="1"/>
    </xf>
    <xf numFmtId="0" fontId="21" fillId="2" borderId="8" xfId="0" applyFont="1" applyFill="1" applyBorder="1" applyProtection="1">
      <protection hidden="1"/>
    </xf>
    <xf numFmtId="0" fontId="9" fillId="2" borderId="4" xfId="3" applyFont="1" applyFill="1" applyBorder="1" applyProtection="1">
      <protection hidden="1"/>
    </xf>
    <xf numFmtId="43" fontId="0" fillId="2" borderId="0" xfId="0" applyNumberFormat="1" applyFill="1" applyProtection="1">
      <protection hidden="1"/>
    </xf>
    <xf numFmtId="0" fontId="7" fillId="13" borderId="1" xfId="0" applyFont="1" applyFill="1" applyBorder="1" applyProtection="1">
      <protection hidden="1"/>
    </xf>
    <xf numFmtId="0" fontId="3" fillId="13" borderId="2" xfId="0" applyFont="1" applyFill="1" applyBorder="1" applyProtection="1">
      <protection hidden="1"/>
    </xf>
    <xf numFmtId="0" fontId="3" fillId="13" borderId="3" xfId="0" applyFont="1" applyFill="1" applyBorder="1" applyProtection="1">
      <protection hidden="1"/>
    </xf>
    <xf numFmtId="0" fontId="7" fillId="13" borderId="13" xfId="0" applyFont="1" applyFill="1" applyBorder="1" applyProtection="1">
      <protection hidden="1"/>
    </xf>
    <xf numFmtId="0" fontId="3" fillId="13" borderId="14" xfId="0" applyFont="1" applyFill="1" applyBorder="1" applyProtection="1">
      <protection hidden="1"/>
    </xf>
    <xf numFmtId="0" fontId="3" fillId="13" borderId="15" xfId="0" applyFont="1" applyFill="1" applyBorder="1" applyProtection="1">
      <protection hidden="1"/>
    </xf>
    <xf numFmtId="164" fontId="6" fillId="14" borderId="7" xfId="0" applyNumberFormat="1" applyFont="1" applyFill="1" applyBorder="1" applyAlignment="1" applyProtection="1">
      <alignment horizontal="center" vertical="center" wrapText="1"/>
      <protection hidden="1"/>
    </xf>
    <xf numFmtId="164" fontId="6" fillId="14" borderId="10" xfId="0" applyNumberFormat="1" applyFont="1" applyFill="1" applyBorder="1" applyAlignment="1" applyProtection="1">
      <alignment horizontal="center" vertical="center" wrapText="1"/>
      <protection hidden="1"/>
    </xf>
    <xf numFmtId="164" fontId="2" fillId="6" borderId="7" xfId="1" applyNumberFormat="1" applyFont="1" applyFill="1" applyBorder="1" applyProtection="1">
      <protection locked="0" hidden="1"/>
    </xf>
    <xf numFmtId="164" fontId="0" fillId="6" borderId="7" xfId="1" applyNumberFormat="1" applyFont="1" applyFill="1" applyBorder="1" applyProtection="1">
      <protection locked="0" hidden="1"/>
    </xf>
    <xf numFmtId="164" fontId="2" fillId="15" borderId="7" xfId="1" applyNumberFormat="1" applyFont="1" applyFill="1" applyBorder="1" applyProtection="1">
      <protection hidden="1"/>
    </xf>
    <xf numFmtId="9" fontId="0" fillId="2" borderId="0" xfId="2" applyFont="1" applyFill="1" applyBorder="1" applyProtection="1">
      <protection hidden="1"/>
    </xf>
    <xf numFmtId="164" fontId="71" fillId="15" borderId="12" xfId="1" applyNumberFormat="1" applyFont="1" applyFill="1" applyBorder="1" applyProtection="1">
      <protection hidden="1"/>
    </xf>
    <xf numFmtId="164" fontId="10" fillId="2" borderId="7" xfId="1" applyNumberFormat="1" applyFont="1" applyFill="1" applyBorder="1" applyProtection="1">
      <protection hidden="1"/>
    </xf>
    <xf numFmtId="164" fontId="10" fillId="2" borderId="12" xfId="0" applyNumberFormat="1" applyFont="1" applyFill="1" applyBorder="1" applyProtection="1">
      <protection hidden="1"/>
    </xf>
    <xf numFmtId="0" fontId="7" fillId="17" borderId="1" xfId="0" applyFont="1" applyFill="1" applyBorder="1" applyProtection="1">
      <protection hidden="1"/>
    </xf>
    <xf numFmtId="0" fontId="3" fillId="17" borderId="2" xfId="0" applyFont="1" applyFill="1" applyBorder="1" applyProtection="1">
      <protection hidden="1"/>
    </xf>
    <xf numFmtId="0" fontId="3" fillId="17" borderId="3" xfId="0" applyFont="1" applyFill="1" applyBorder="1" applyProtection="1">
      <protection hidden="1"/>
    </xf>
    <xf numFmtId="0" fontId="7" fillId="17" borderId="13" xfId="0" applyFont="1" applyFill="1" applyBorder="1" applyProtection="1">
      <protection hidden="1"/>
    </xf>
    <xf numFmtId="0" fontId="3" fillId="17" borderId="14" xfId="0" applyFont="1" applyFill="1" applyBorder="1" applyProtection="1">
      <protection hidden="1"/>
    </xf>
    <xf numFmtId="0" fontId="3" fillId="17" borderId="15" xfId="0" applyFont="1" applyFill="1" applyBorder="1" applyProtection="1">
      <protection hidden="1"/>
    </xf>
    <xf numFmtId="164" fontId="6" fillId="17" borderId="7" xfId="0" applyNumberFormat="1" applyFont="1" applyFill="1" applyBorder="1" applyAlignment="1" applyProtection="1">
      <alignment horizontal="center" vertical="center" wrapText="1"/>
      <protection hidden="1"/>
    </xf>
    <xf numFmtId="164" fontId="6" fillId="17" borderId="10" xfId="0" applyNumberFormat="1" applyFont="1" applyFill="1" applyBorder="1" applyAlignment="1" applyProtection="1">
      <alignment horizontal="center" vertical="center" wrapText="1"/>
      <protection hidden="1"/>
    </xf>
    <xf numFmtId="164" fontId="2" fillId="18" borderId="7" xfId="1" applyNumberFormat="1" applyFont="1" applyFill="1" applyBorder="1" applyProtection="1">
      <protection locked="0" hidden="1"/>
    </xf>
    <xf numFmtId="164" fontId="0" fillId="18" borderId="7" xfId="1" applyNumberFormat="1" applyFont="1" applyFill="1" applyBorder="1" applyProtection="1">
      <protection locked="0" hidden="1"/>
    </xf>
    <xf numFmtId="164" fontId="2" fillId="17" borderId="7" xfId="1" applyNumberFormat="1" applyFont="1" applyFill="1" applyBorder="1" applyProtection="1">
      <protection hidden="1"/>
    </xf>
    <xf numFmtId="164" fontId="10" fillId="2" borderId="0" xfId="1" applyNumberFormat="1" applyFont="1" applyFill="1" applyBorder="1" applyProtection="1">
      <protection hidden="1"/>
    </xf>
    <xf numFmtId="164" fontId="10" fillId="2" borderId="12" xfId="1" applyNumberFormat="1" applyFont="1" applyFill="1" applyBorder="1" applyProtection="1">
      <protection hidden="1"/>
    </xf>
    <xf numFmtId="164" fontId="49" fillId="2" borderId="7" xfId="1" applyNumberFormat="1" applyFont="1" applyFill="1" applyBorder="1" applyAlignment="1" applyProtection="1">
      <alignment horizontal="center" vertical="justify" wrapText="1" shrinkToFit="1"/>
      <protection hidden="1"/>
    </xf>
    <xf numFmtId="164" fontId="49" fillId="2" borderId="15" xfId="1" applyNumberFormat="1" applyFont="1" applyFill="1" applyBorder="1" applyAlignment="1" applyProtection="1">
      <alignment horizontal="center" vertical="justify" wrapText="1" shrinkToFit="1"/>
      <protection hidden="1"/>
    </xf>
    <xf numFmtId="38" fontId="72" fillId="2" borderId="15" xfId="1" applyNumberFormat="1" applyFont="1" applyFill="1" applyBorder="1" applyAlignment="1" applyProtection="1">
      <alignment vertical="justify" wrapText="1" shrinkToFit="1"/>
      <protection hidden="1"/>
    </xf>
    <xf numFmtId="10" fontId="44" fillId="2" borderId="7" xfId="2" applyNumberFormat="1" applyFont="1" applyFill="1" applyBorder="1" applyAlignment="1">
      <alignment horizontal="center" vertical="top"/>
    </xf>
    <xf numFmtId="0" fontId="46" fillId="2" borderId="7" xfId="0" applyFont="1" applyFill="1" applyBorder="1" applyAlignment="1">
      <alignment horizontal="left" vertical="top" wrapText="1"/>
    </xf>
    <xf numFmtId="0" fontId="46" fillId="2" borderId="7" xfId="0" applyFont="1" applyFill="1" applyBorder="1" applyAlignment="1">
      <alignment horizontal="center" vertical="top"/>
    </xf>
    <xf numFmtId="0" fontId="46" fillId="2" borderId="7" xfId="0" applyFont="1" applyFill="1" applyBorder="1" applyAlignment="1">
      <alignment horizontal="left" vertical="top"/>
    </xf>
    <xf numFmtId="0" fontId="43" fillId="2" borderId="7" xfId="0" applyFont="1" applyFill="1" applyBorder="1" applyAlignment="1">
      <alignment horizontal="center" vertical="center"/>
    </xf>
    <xf numFmtId="0" fontId="43" fillId="2" borderId="7" xfId="0" applyFont="1" applyFill="1" applyBorder="1" applyAlignment="1">
      <alignment horizontal="center" vertical="center"/>
    </xf>
    <xf numFmtId="0" fontId="46" fillId="2" borderId="7" xfId="0" applyFont="1" applyFill="1" applyBorder="1" applyAlignment="1">
      <alignment horizontal="center" vertical="top"/>
    </xf>
    <xf numFmtId="0" fontId="58" fillId="2" borderId="0" xfId="3" applyFont="1" applyFill="1" applyBorder="1" applyAlignment="1">
      <alignment horizontal="right" vertical="center"/>
    </xf>
    <xf numFmtId="0" fontId="59" fillId="2" borderId="0" xfId="0" applyFont="1" applyFill="1" applyBorder="1" applyAlignment="1">
      <alignment horizontal="right" vertical="center"/>
    </xf>
    <xf numFmtId="0" fontId="43" fillId="2" borderId="23" xfId="0" applyFont="1" applyFill="1" applyBorder="1" applyAlignment="1">
      <alignment horizontal="center" vertical="center"/>
    </xf>
    <xf numFmtId="0" fontId="60" fillId="19" borderId="10" xfId="0" applyFont="1" applyFill="1" applyBorder="1" applyAlignment="1">
      <alignment horizontal="center" vertical="center"/>
    </xf>
    <xf numFmtId="0" fontId="60" fillId="19" borderId="10" xfId="0" applyFont="1" applyFill="1" applyBorder="1" applyAlignment="1">
      <alignment horizontal="center" vertical="center" wrapText="1"/>
    </xf>
    <xf numFmtId="10" fontId="60" fillId="19" borderId="10" xfId="2" applyNumberFormat="1" applyFont="1" applyFill="1" applyBorder="1" applyAlignment="1">
      <alignment horizontal="center" vertical="center"/>
    </xf>
    <xf numFmtId="0" fontId="78" fillId="20" borderId="7" xfId="0" applyFont="1" applyFill="1" applyBorder="1" applyAlignment="1">
      <alignment horizontal="center" vertical="center"/>
    </xf>
    <xf numFmtId="0" fontId="79" fillId="2" borderId="0" xfId="0" applyFont="1" applyFill="1" applyBorder="1" applyAlignment="1" applyProtection="1">
      <alignment horizontal="left" vertical="top"/>
      <protection hidden="1"/>
    </xf>
    <xf numFmtId="0" fontId="64" fillId="19" borderId="1" xfId="0" applyFont="1" applyFill="1" applyBorder="1" applyAlignment="1" applyProtection="1">
      <protection hidden="1"/>
    </xf>
    <xf numFmtId="0" fontId="42" fillId="19" borderId="2" xfId="0" applyFont="1" applyFill="1" applyBorder="1" applyAlignment="1" applyProtection="1">
      <protection hidden="1"/>
    </xf>
    <xf numFmtId="0" fontId="42" fillId="19" borderId="3" xfId="0" applyFont="1" applyFill="1" applyBorder="1" applyAlignment="1" applyProtection="1">
      <protection hidden="1"/>
    </xf>
    <xf numFmtId="0" fontId="64" fillId="19" borderId="13" xfId="0" applyFont="1" applyFill="1" applyBorder="1" applyAlignment="1" applyProtection="1">
      <protection hidden="1"/>
    </xf>
    <xf numFmtId="0" fontId="42" fillId="19" borderId="14" xfId="0" applyFont="1" applyFill="1" applyBorder="1" applyAlignment="1" applyProtection="1">
      <protection hidden="1"/>
    </xf>
    <xf numFmtId="0" fontId="42" fillId="19" borderId="15" xfId="0" applyFont="1" applyFill="1" applyBorder="1" applyAlignment="1" applyProtection="1">
      <protection hidden="1"/>
    </xf>
    <xf numFmtId="164" fontId="80" fillId="19" borderId="7" xfId="0" applyNumberFormat="1" applyFont="1" applyFill="1" applyBorder="1" applyAlignment="1" applyProtection="1">
      <alignment horizontal="center" vertical="center" wrapText="1"/>
      <protection hidden="1"/>
    </xf>
    <xf numFmtId="164" fontId="80" fillId="19" borderId="10" xfId="0" applyNumberFormat="1" applyFont="1" applyFill="1" applyBorder="1" applyAlignment="1" applyProtection="1">
      <alignment horizontal="center" vertical="center" wrapText="1"/>
      <protection hidden="1"/>
    </xf>
    <xf numFmtId="0" fontId="46" fillId="2" borderId="11" xfId="0" applyFont="1" applyFill="1" applyBorder="1" applyAlignment="1">
      <alignment horizontal="center" vertical="top" wrapText="1"/>
    </xf>
    <xf numFmtId="0" fontId="43" fillId="2" borderId="23" xfId="0" applyFont="1" applyFill="1" applyBorder="1" applyAlignment="1">
      <alignment horizontal="center" vertical="center" wrapText="1"/>
    </xf>
    <xf numFmtId="0" fontId="46" fillId="2" borderId="7" xfId="0" applyFont="1" applyFill="1" applyBorder="1" applyAlignment="1">
      <alignment horizontal="left" vertical="top" wrapText="1"/>
    </xf>
    <xf numFmtId="10" fontId="44" fillId="2" borderId="7" xfId="2" applyNumberFormat="1" applyFont="1" applyFill="1" applyBorder="1" applyAlignment="1">
      <alignment horizontal="center" vertical="top"/>
    </xf>
    <xf numFmtId="0" fontId="46" fillId="2" borderId="7" xfId="0" applyFont="1" applyFill="1" applyBorder="1" applyAlignment="1">
      <alignment horizontal="left" vertical="top"/>
    </xf>
    <xf numFmtId="0" fontId="43" fillId="2" borderId="7" xfId="0" applyFont="1" applyFill="1" applyBorder="1" applyAlignment="1">
      <alignment horizontal="center" vertical="center"/>
    </xf>
    <xf numFmtId="0" fontId="43" fillId="2" borderId="7" xfId="0" applyFont="1" applyFill="1" applyBorder="1" applyAlignment="1">
      <alignment horizontal="center" vertical="center" wrapText="1"/>
    </xf>
    <xf numFmtId="0" fontId="58" fillId="2" borderId="0" xfId="3" applyFont="1" applyFill="1" applyBorder="1" applyAlignment="1">
      <alignment horizontal="right" vertical="center"/>
    </xf>
    <xf numFmtId="0" fontId="59" fillId="2" borderId="0" xfId="0" applyFont="1" applyFill="1" applyBorder="1" applyAlignment="1">
      <alignment horizontal="right" vertical="center"/>
    </xf>
    <xf numFmtId="10" fontId="45" fillId="2" borderId="7" xfId="2" applyNumberFormat="1" applyFont="1" applyFill="1" applyBorder="1" applyAlignment="1">
      <alignment horizontal="center" vertical="top"/>
    </xf>
    <xf numFmtId="0" fontId="45" fillId="2" borderId="7" xfId="0" applyFont="1" applyFill="1" applyBorder="1" applyAlignment="1">
      <alignment vertical="top" wrapText="1"/>
    </xf>
    <xf numFmtId="0" fontId="47" fillId="2" borderId="7" xfId="0" applyFont="1" applyFill="1" applyBorder="1" applyAlignment="1">
      <alignment horizontal="left" vertical="top"/>
    </xf>
    <xf numFmtId="0" fontId="47" fillId="2" borderId="7" xfId="0" applyFont="1" applyFill="1" applyBorder="1" applyAlignment="1">
      <alignment horizontal="center" vertical="top"/>
    </xf>
    <xf numFmtId="0" fontId="83" fillId="2" borderId="7" xfId="0" applyFont="1" applyFill="1" applyBorder="1" applyAlignment="1">
      <alignment horizontal="center" vertical="center"/>
    </xf>
    <xf numFmtId="0" fontId="75" fillId="2" borderId="0" xfId="0" applyFont="1" applyFill="1" applyBorder="1" applyAlignment="1">
      <alignment vertical="center"/>
    </xf>
    <xf numFmtId="0" fontId="76" fillId="2" borderId="0" xfId="0" applyFont="1" applyFill="1" applyBorder="1" applyAlignment="1">
      <alignment vertical="center"/>
    </xf>
    <xf numFmtId="0" fontId="59" fillId="2" borderId="0" xfId="0" applyFont="1" applyFill="1" applyBorder="1" applyAlignment="1">
      <alignment vertical="center"/>
    </xf>
    <xf numFmtId="0" fontId="88" fillId="2" borderId="0" xfId="0" applyFont="1" applyFill="1" applyBorder="1" applyAlignment="1">
      <alignment vertical="center"/>
    </xf>
    <xf numFmtId="0" fontId="82" fillId="20" borderId="13" xfId="0" applyFont="1" applyFill="1" applyBorder="1" applyAlignment="1" applyProtection="1">
      <alignment horizontal="center" vertical="center" wrapText="1" shrinkToFit="1"/>
      <protection hidden="1"/>
    </xf>
    <xf numFmtId="0" fontId="82" fillId="20" borderId="15" xfId="0" applyFont="1" applyFill="1" applyBorder="1" applyAlignment="1" applyProtection="1">
      <alignment horizontal="center" vertical="center" wrapText="1" shrinkToFit="1"/>
      <protection hidden="1"/>
    </xf>
    <xf numFmtId="0" fontId="81" fillId="20" borderId="7" xfId="0" applyFont="1" applyFill="1" applyBorder="1" applyAlignment="1" applyProtection="1">
      <alignment horizontal="center"/>
      <protection hidden="1"/>
    </xf>
    <xf numFmtId="0" fontId="46" fillId="2" borderId="13" xfId="0" applyFont="1" applyFill="1" applyBorder="1" applyAlignment="1" applyProtection="1">
      <alignment horizontal="center" vertical="justify" wrapText="1" shrinkToFit="1"/>
      <protection hidden="1"/>
    </xf>
    <xf numFmtId="0" fontId="46" fillId="2" borderId="15" xfId="0" applyFont="1" applyFill="1" applyBorder="1" applyAlignment="1" applyProtection="1">
      <alignment horizontal="center" vertical="justify" wrapText="1" shrinkToFit="1"/>
      <protection hidden="1"/>
    </xf>
    <xf numFmtId="164" fontId="2" fillId="2" borderId="13" xfId="1" applyNumberFormat="1" applyFont="1" applyFill="1" applyBorder="1" applyAlignment="1" applyProtection="1">
      <alignment horizontal="center"/>
      <protection hidden="1"/>
    </xf>
    <xf numFmtId="164" fontId="2" fillId="2" borderId="14" xfId="1" applyNumberFormat="1" applyFont="1" applyFill="1" applyBorder="1" applyAlignment="1" applyProtection="1">
      <alignment horizontal="center"/>
      <protection hidden="1"/>
    </xf>
    <xf numFmtId="164" fontId="2" fillId="2" borderId="15" xfId="1" applyNumberFormat="1" applyFont="1" applyFill="1" applyBorder="1" applyAlignment="1" applyProtection="1">
      <alignment horizontal="center"/>
      <protection hidden="1"/>
    </xf>
    <xf numFmtId="0" fontId="14" fillId="2" borderId="9" xfId="0" applyFont="1" applyFill="1" applyBorder="1" applyAlignment="1" applyProtection="1">
      <alignment horizontal="left" wrapText="1"/>
      <protection hidden="1"/>
    </xf>
    <xf numFmtId="0" fontId="0" fillId="2" borderId="0" xfId="0" applyFill="1" applyBorder="1" applyAlignment="1" applyProtection="1">
      <alignment horizontal="left" wrapText="1"/>
      <protection hidden="1"/>
    </xf>
    <xf numFmtId="0" fontId="0" fillId="2" borderId="9" xfId="0" applyFill="1" applyBorder="1" applyAlignment="1" applyProtection="1">
      <alignment horizontal="left" wrapText="1"/>
      <protection hidden="1"/>
    </xf>
    <xf numFmtId="0" fontId="2" fillId="9" borderId="13" xfId="0" applyFont="1" applyFill="1" applyBorder="1" applyAlignment="1" applyProtection="1">
      <alignment horizontal="center"/>
      <protection hidden="1"/>
    </xf>
    <xf numFmtId="0" fontId="2" fillId="9" borderId="14" xfId="0" applyFont="1" applyFill="1" applyBorder="1" applyAlignment="1" applyProtection="1">
      <alignment horizontal="center"/>
      <protection hidden="1"/>
    </xf>
    <xf numFmtId="0" fontId="2" fillId="9" borderId="15" xfId="0" applyFont="1" applyFill="1" applyBorder="1" applyAlignment="1" applyProtection="1">
      <alignment horizontal="center"/>
      <protection hidden="1"/>
    </xf>
    <xf numFmtId="164" fontId="2" fillId="2" borderId="37" xfId="0" applyNumberFormat="1" applyFont="1" applyFill="1" applyBorder="1" applyAlignment="1" applyProtection="1">
      <alignment horizontal="left"/>
      <protection hidden="1"/>
    </xf>
    <xf numFmtId="164" fontId="2" fillId="2" borderId="39" xfId="0" applyNumberFormat="1" applyFont="1" applyFill="1" applyBorder="1" applyAlignment="1" applyProtection="1">
      <alignment horizontal="left"/>
      <protection hidden="1"/>
    </xf>
    <xf numFmtId="0" fontId="39" fillId="2" borderId="37" xfId="0" applyFont="1" applyFill="1" applyBorder="1" applyAlignment="1" applyProtection="1">
      <alignment horizontal="left"/>
      <protection hidden="1"/>
    </xf>
    <xf numFmtId="0" fontId="39" fillId="2" borderId="49" xfId="0" applyFont="1" applyFill="1" applyBorder="1" applyAlignment="1" applyProtection="1">
      <alignment horizontal="left"/>
      <protection hidden="1"/>
    </xf>
    <xf numFmtId="0" fontId="74" fillId="2" borderId="37" xfId="0" applyFont="1" applyFill="1" applyBorder="1" applyAlignment="1" applyProtection="1">
      <alignment horizontal="left"/>
      <protection hidden="1"/>
    </xf>
    <xf numFmtId="0" fontId="74" fillId="2" borderId="39" xfId="0" applyFont="1" applyFill="1" applyBorder="1" applyAlignment="1" applyProtection="1">
      <alignment horizontal="left"/>
      <protection hidden="1"/>
    </xf>
    <xf numFmtId="164" fontId="23" fillId="0" borderId="17" xfId="0" applyNumberFormat="1" applyFont="1" applyFill="1" applyBorder="1" applyAlignment="1">
      <alignment horizontal="left" vertical="center"/>
    </xf>
    <xf numFmtId="164" fontId="23" fillId="0" borderId="18" xfId="0" applyNumberFormat="1" applyFont="1" applyFill="1" applyBorder="1" applyAlignment="1">
      <alignment horizontal="left" vertical="center"/>
    </xf>
    <xf numFmtId="164" fontId="23" fillId="0" borderId="34" xfId="0" applyNumberFormat="1" applyFont="1" applyFill="1" applyBorder="1" applyAlignment="1">
      <alignment horizontal="left" vertical="center"/>
    </xf>
    <xf numFmtId="164" fontId="24" fillId="0" borderId="27" xfId="0" applyNumberFormat="1" applyFont="1" applyBorder="1" applyAlignment="1">
      <alignment horizontal="center" vertical="center" wrapText="1"/>
    </xf>
    <xf numFmtId="164" fontId="24" fillId="0" borderId="2" xfId="0" applyNumberFormat="1" applyFont="1" applyBorder="1" applyAlignment="1">
      <alignment horizontal="center" vertical="center" wrapText="1"/>
    </xf>
    <xf numFmtId="164" fontId="24" fillId="0" borderId="3" xfId="0" applyNumberFormat="1" applyFont="1" applyBorder="1" applyAlignment="1">
      <alignment horizontal="center" vertical="center" wrapText="1"/>
    </xf>
    <xf numFmtId="164" fontId="66" fillId="7" borderId="27" xfId="1" applyNumberFormat="1" applyFont="1" applyFill="1" applyBorder="1" applyAlignment="1" applyProtection="1">
      <alignment horizontal="center"/>
      <protection locked="0"/>
    </xf>
    <xf numFmtId="164" fontId="66" fillId="7" borderId="2" xfId="1" applyNumberFormat="1" applyFont="1" applyFill="1" applyBorder="1" applyAlignment="1" applyProtection="1">
      <alignment horizontal="center"/>
      <protection locked="0"/>
    </xf>
    <xf numFmtId="164" fontId="66" fillId="7" borderId="3" xfId="1" applyNumberFormat="1" applyFont="1" applyFill="1" applyBorder="1" applyAlignment="1" applyProtection="1">
      <alignment horizontal="center"/>
      <protection locked="0"/>
    </xf>
    <xf numFmtId="164" fontId="66" fillId="7" borderId="22" xfId="1" applyNumberFormat="1" applyFont="1" applyFill="1" applyBorder="1" applyAlignment="1" applyProtection="1">
      <alignment horizontal="center"/>
      <protection locked="0"/>
    </xf>
    <xf numFmtId="164" fontId="66" fillId="7" borderId="5" xfId="1" applyNumberFormat="1" applyFont="1" applyFill="1" applyBorder="1" applyAlignment="1" applyProtection="1">
      <alignment horizontal="center"/>
      <protection locked="0"/>
    </xf>
    <xf numFmtId="164" fontId="66" fillId="7" borderId="6" xfId="1" applyNumberFormat="1" applyFont="1" applyFill="1" applyBorder="1" applyAlignment="1" applyProtection="1">
      <alignment horizontal="center"/>
      <protection locked="0"/>
    </xf>
    <xf numFmtId="0" fontId="25" fillId="2" borderId="10" xfId="0" applyFont="1" applyFill="1" applyBorder="1" applyAlignment="1" applyProtection="1">
      <alignment horizontal="center" vertical="center"/>
    </xf>
    <xf numFmtId="0" fontId="25" fillId="2" borderId="23" xfId="0" applyFont="1" applyFill="1" applyBorder="1" applyAlignment="1" applyProtection="1">
      <alignment horizontal="center" vertical="center"/>
    </xf>
    <xf numFmtId="0" fontId="25" fillId="2" borderId="44"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164" fontId="29" fillId="2" borderId="0" xfId="1" applyNumberFormat="1" applyFont="1" applyFill="1" applyBorder="1" applyAlignment="1" applyProtection="1">
      <alignment horizontal="right"/>
    </xf>
    <xf numFmtId="164" fontId="32" fillId="2" borderId="37" xfId="1" applyNumberFormat="1" applyFont="1" applyFill="1" applyBorder="1" applyAlignment="1" applyProtection="1">
      <alignment horizontal="center"/>
    </xf>
    <xf numFmtId="164" fontId="32" fillId="2" borderId="38" xfId="1" applyNumberFormat="1" applyFont="1" applyFill="1" applyBorder="1" applyAlignment="1" applyProtection="1">
      <alignment horizontal="center"/>
    </xf>
    <xf numFmtId="164" fontId="32" fillId="2" borderId="39" xfId="1" applyNumberFormat="1" applyFont="1" applyFill="1" applyBorder="1" applyAlignment="1" applyProtection="1">
      <alignment horizontal="center"/>
    </xf>
    <xf numFmtId="0" fontId="29" fillId="2" borderId="8" xfId="0" applyFont="1" applyFill="1" applyBorder="1" applyAlignment="1" applyProtection="1">
      <alignment horizontal="left" wrapText="1"/>
      <protection hidden="1"/>
    </xf>
    <xf numFmtId="0" fontId="29" fillId="2" borderId="0" xfId="0" applyFont="1" applyFill="1" applyBorder="1" applyAlignment="1" applyProtection="1">
      <alignment horizontal="left" wrapText="1"/>
      <protection hidden="1"/>
    </xf>
    <xf numFmtId="0" fontId="29" fillId="2" borderId="9" xfId="0" applyFont="1" applyFill="1" applyBorder="1" applyAlignment="1" applyProtection="1">
      <alignment horizontal="left" wrapText="1"/>
      <protection hidden="1"/>
    </xf>
    <xf numFmtId="0" fontId="25" fillId="0" borderId="0" xfId="0" applyFont="1" applyBorder="1" applyAlignment="1">
      <alignment horizontal="center" vertical="center" wrapText="1"/>
    </xf>
    <xf numFmtId="0" fontId="37" fillId="7" borderId="5" xfId="0" applyFont="1" applyFill="1" applyBorder="1" applyAlignment="1">
      <alignment horizontal="center"/>
    </xf>
    <xf numFmtId="0" fontId="4" fillId="7" borderId="38" xfId="0" applyFont="1" applyFill="1" applyBorder="1" applyAlignment="1" applyProtection="1">
      <alignment horizontal="center" vertical="center" wrapText="1"/>
      <protection hidden="1"/>
    </xf>
    <xf numFmtId="0" fontId="0" fillId="2" borderId="8" xfId="0" applyFill="1" applyBorder="1" applyAlignment="1" applyProtection="1">
      <alignment horizontal="left" wrapText="1"/>
      <protection hidden="1"/>
    </xf>
    <xf numFmtId="164" fontId="53" fillId="8" borderId="33" xfId="1" applyNumberFormat="1" applyFont="1" applyFill="1" applyBorder="1" applyAlignment="1" applyProtection="1">
      <alignment horizontal="right"/>
    </xf>
    <xf numFmtId="164" fontId="53" fillId="9" borderId="7" xfId="1" applyNumberFormat="1" applyFont="1" applyFill="1" applyBorder="1" applyAlignment="1" applyProtection="1">
      <alignment horizontal="right"/>
    </xf>
    <xf numFmtId="0" fontId="0" fillId="0" borderId="48" xfId="0" applyBorder="1" applyAlignment="1">
      <alignment horizontal="center"/>
    </xf>
    <xf numFmtId="0" fontId="39" fillId="2" borderId="32" xfId="0" applyFont="1" applyFill="1" applyBorder="1" applyAlignment="1">
      <alignment horizontal="center"/>
    </xf>
    <xf numFmtId="0" fontId="39" fillId="2" borderId="14" xfId="0" applyFont="1" applyFill="1" applyBorder="1" applyAlignment="1">
      <alignment horizontal="center"/>
    </xf>
    <xf numFmtId="0" fontId="39" fillId="2" borderId="15" xfId="0" applyFont="1" applyFill="1" applyBorder="1" applyAlignment="1">
      <alignment horizontal="center"/>
    </xf>
    <xf numFmtId="164" fontId="50" fillId="9" borderId="22" xfId="1" applyNumberFormat="1" applyFont="1" applyFill="1" applyBorder="1" applyAlignment="1" applyProtection="1">
      <alignment horizontal="center"/>
      <protection locked="0"/>
    </xf>
    <xf numFmtId="164" fontId="50" fillId="9" borderId="5" xfId="1" applyNumberFormat="1" applyFont="1" applyFill="1" applyBorder="1" applyAlignment="1" applyProtection="1">
      <alignment horizontal="center"/>
      <protection locked="0"/>
    </xf>
    <xf numFmtId="164" fontId="56" fillId="6" borderId="47" xfId="0" applyNumberFormat="1" applyFont="1" applyFill="1" applyBorder="1" applyAlignment="1" applyProtection="1">
      <alignment horizontal="center" vertical="center"/>
      <protection locked="0"/>
    </xf>
    <xf numFmtId="164" fontId="56" fillId="6" borderId="29" xfId="0" applyNumberFormat="1"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justify" wrapText="1" shrinkToFit="1"/>
      <protection hidden="1"/>
    </xf>
    <xf numFmtId="0" fontId="13" fillId="2" borderId="0" xfId="0" applyFont="1" applyFill="1" applyAlignment="1" applyProtection="1">
      <alignment horizontal="left" vertical="justify" wrapText="1" shrinkToFit="1"/>
      <protection hidden="1"/>
    </xf>
    <xf numFmtId="0" fontId="13" fillId="2" borderId="9" xfId="0" applyFont="1" applyFill="1" applyBorder="1" applyAlignment="1" applyProtection="1">
      <alignment horizontal="left" vertical="justify" wrapText="1" shrinkToFit="1"/>
      <protection hidden="1"/>
    </xf>
    <xf numFmtId="0" fontId="0" fillId="2" borderId="0" xfId="0" applyFill="1" applyAlignment="1" applyProtection="1">
      <alignment horizontal="left" wrapText="1"/>
      <protection hidden="1"/>
    </xf>
    <xf numFmtId="0" fontId="2" fillId="16" borderId="13" xfId="0" applyFont="1" applyFill="1" applyBorder="1" applyAlignment="1" applyProtection="1">
      <alignment horizontal="center"/>
      <protection hidden="1"/>
    </xf>
    <xf numFmtId="0" fontId="2" fillId="16" borderId="14" xfId="0" applyFont="1" applyFill="1" applyBorder="1" applyAlignment="1" applyProtection="1">
      <alignment horizontal="center"/>
      <protection hidden="1"/>
    </xf>
    <xf numFmtId="0" fontId="2" fillId="16" borderId="15" xfId="0" applyFont="1" applyFill="1" applyBorder="1" applyAlignment="1" applyProtection="1">
      <alignment horizontal="center"/>
      <protection hidden="1"/>
    </xf>
    <xf numFmtId="0" fontId="70" fillId="2" borderId="8" xfId="0" applyFont="1" applyFill="1" applyBorder="1" applyAlignment="1" applyProtection="1">
      <alignment horizontal="left" vertical="justify" wrapText="1" shrinkToFit="1"/>
      <protection hidden="1"/>
    </xf>
    <xf numFmtId="0" fontId="2" fillId="13" borderId="13" xfId="0" applyFont="1" applyFill="1" applyBorder="1" applyAlignment="1" applyProtection="1">
      <alignment horizontal="center"/>
      <protection hidden="1"/>
    </xf>
    <xf numFmtId="0" fontId="2" fillId="13" borderId="14" xfId="0" applyFont="1" applyFill="1" applyBorder="1" applyAlignment="1" applyProtection="1">
      <alignment horizontal="center"/>
      <protection hidden="1"/>
    </xf>
    <xf numFmtId="0" fontId="2" fillId="13" borderId="15" xfId="0" applyFont="1" applyFill="1" applyBorder="1" applyAlignment="1" applyProtection="1">
      <alignment horizontal="center"/>
      <protection hidden="1"/>
    </xf>
    <xf numFmtId="10" fontId="45" fillId="2" borderId="13" xfId="2" applyNumberFormat="1" applyFont="1" applyFill="1" applyBorder="1" applyAlignment="1">
      <alignment horizontal="center" vertical="top"/>
    </xf>
    <xf numFmtId="10" fontId="45" fillId="2" borderId="15" xfId="2" applyNumberFormat="1" applyFont="1" applyFill="1" applyBorder="1" applyAlignment="1">
      <alignment horizontal="center" vertical="top"/>
    </xf>
    <xf numFmtId="10" fontId="45" fillId="2" borderId="7" xfId="2" applyNumberFormat="1" applyFont="1" applyFill="1" applyBorder="1" applyAlignment="1">
      <alignment horizontal="center" vertical="top"/>
    </xf>
    <xf numFmtId="0" fontId="46" fillId="2" borderId="10" xfId="0" applyFont="1" applyFill="1" applyBorder="1" applyAlignment="1">
      <alignment horizontal="left" vertical="top" wrapText="1"/>
    </xf>
    <xf numFmtId="0" fontId="46" fillId="2" borderId="11" xfId="0" applyFont="1" applyFill="1" applyBorder="1" applyAlignment="1">
      <alignment horizontal="left" vertical="top" wrapText="1"/>
    </xf>
    <xf numFmtId="0" fontId="46" fillId="2" borderId="23" xfId="0" applyFont="1" applyFill="1" applyBorder="1" applyAlignment="1">
      <alignment horizontal="left" vertical="top" wrapText="1"/>
    </xf>
    <xf numFmtId="0" fontId="73" fillId="20" borderId="7" xfId="0" applyFont="1" applyFill="1" applyBorder="1" applyAlignment="1">
      <alignment horizontal="left" vertical="top"/>
    </xf>
    <xf numFmtId="0" fontId="77" fillId="20" borderId="7" xfId="0" applyFont="1" applyFill="1" applyBorder="1" applyAlignment="1">
      <alignment horizontal="center" vertical="top"/>
    </xf>
    <xf numFmtId="0" fontId="46" fillId="2" borderId="7" xfId="0" applyFont="1" applyFill="1" applyBorder="1" applyAlignment="1">
      <alignment horizontal="center" vertical="top"/>
    </xf>
    <xf numFmtId="6" fontId="45" fillId="2" borderId="13" xfId="2" applyNumberFormat="1" applyFont="1" applyFill="1" applyBorder="1" applyAlignment="1">
      <alignment horizontal="center" vertical="top"/>
    </xf>
    <xf numFmtId="10" fontId="44" fillId="2" borderId="13" xfId="2" applyNumberFormat="1" applyFont="1" applyFill="1" applyBorder="1" applyAlignment="1">
      <alignment horizontal="center" vertical="top"/>
    </xf>
    <xf numFmtId="10" fontId="44" fillId="2" borderId="15" xfId="2" applyNumberFormat="1" applyFont="1" applyFill="1" applyBorder="1" applyAlignment="1">
      <alignment horizontal="center" vertical="top"/>
    </xf>
    <xf numFmtId="10" fontId="44" fillId="0" borderId="13" xfId="2" applyNumberFormat="1" applyFont="1" applyFill="1" applyBorder="1" applyAlignment="1">
      <alignment horizontal="center" vertical="top"/>
    </xf>
    <xf numFmtId="10" fontId="44" fillId="0" borderId="15" xfId="2" applyNumberFormat="1" applyFont="1" applyFill="1" applyBorder="1" applyAlignment="1">
      <alignment horizontal="center" vertical="top"/>
    </xf>
    <xf numFmtId="0" fontId="46" fillId="2" borderId="10" xfId="0" applyFont="1" applyFill="1" applyBorder="1" applyAlignment="1">
      <alignment horizontal="center" vertical="top" wrapText="1"/>
    </xf>
    <xf numFmtId="0" fontId="46" fillId="2" borderId="11" xfId="0" applyFont="1" applyFill="1" applyBorder="1" applyAlignment="1">
      <alignment horizontal="center" vertical="top" wrapText="1"/>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23" xfId="0" applyFont="1" applyFill="1" applyBorder="1" applyAlignment="1">
      <alignment horizontal="center" vertical="center" wrapText="1"/>
    </xf>
    <xf numFmtId="0" fontId="43" fillId="2" borderId="10"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23" xfId="0" applyFont="1" applyFill="1" applyBorder="1" applyAlignment="1">
      <alignment horizontal="center" vertical="center"/>
    </xf>
    <xf numFmtId="0" fontId="46" fillId="2" borderId="10" xfId="0" applyFont="1" applyFill="1" applyBorder="1" applyAlignment="1">
      <alignment horizontal="center" vertical="top"/>
    </xf>
    <xf numFmtId="0" fontId="46" fillId="2" borderId="11" xfId="0" applyFont="1" applyFill="1" applyBorder="1" applyAlignment="1">
      <alignment horizontal="center" vertical="top"/>
    </xf>
    <xf numFmtId="0" fontId="48" fillId="2" borderId="0" xfId="3" applyFont="1" applyFill="1" applyBorder="1" applyAlignment="1" applyProtection="1">
      <alignment horizontal="left" vertical="top"/>
      <protection hidden="1"/>
    </xf>
    <xf numFmtId="0" fontId="46" fillId="2" borderId="23" xfId="0" applyFont="1" applyFill="1" applyBorder="1" applyAlignment="1">
      <alignment horizontal="center" vertical="top" wrapText="1"/>
    </xf>
    <xf numFmtId="10" fontId="44" fillId="2" borderId="13" xfId="2" applyNumberFormat="1" applyFont="1" applyFill="1" applyBorder="1" applyAlignment="1">
      <alignment horizontal="center" vertical="top" wrapText="1"/>
    </xf>
    <xf numFmtId="10" fontId="44" fillId="2" borderId="15" xfId="2" applyNumberFormat="1" applyFont="1" applyFill="1" applyBorder="1" applyAlignment="1">
      <alignment horizontal="center" vertical="top" wrapText="1"/>
    </xf>
    <xf numFmtId="0" fontId="44" fillId="2" borderId="10" xfId="0" applyFont="1" applyFill="1" applyBorder="1" applyAlignment="1">
      <alignment horizontal="left" vertical="top" wrapText="1"/>
    </xf>
    <xf numFmtId="0" fontId="44" fillId="2" borderId="23" xfId="0" applyFont="1" applyFill="1" applyBorder="1" applyAlignment="1">
      <alignment horizontal="left" vertical="top" wrapText="1"/>
    </xf>
    <xf numFmtId="0" fontId="0" fillId="2" borderId="0" xfId="0" applyFill="1" applyBorder="1" applyAlignment="1" applyProtection="1">
      <alignment horizontal="left" vertical="top" wrapText="1"/>
      <protection hidden="1"/>
    </xf>
    <xf numFmtId="0" fontId="46" fillId="2" borderId="7" xfId="0" applyFont="1" applyFill="1" applyBorder="1" applyAlignment="1">
      <alignment horizontal="left" vertical="top" wrapText="1"/>
    </xf>
    <xf numFmtId="10" fontId="44" fillId="2" borderId="7" xfId="2" applyNumberFormat="1" applyFont="1" applyFill="1" applyBorder="1" applyAlignment="1">
      <alignment horizontal="center" vertical="top"/>
    </xf>
    <xf numFmtId="0" fontId="45" fillId="2" borderId="13" xfId="0" applyFont="1" applyFill="1" applyBorder="1" applyAlignment="1">
      <alignment horizontal="left" vertical="top" wrapText="1"/>
    </xf>
    <xf numFmtId="0" fontId="46" fillId="2" borderId="14" xfId="0" applyFont="1" applyFill="1" applyBorder="1" applyAlignment="1">
      <alignment horizontal="left" vertical="top" wrapText="1"/>
    </xf>
    <xf numFmtId="0" fontId="46" fillId="2" borderId="15" xfId="0" applyFont="1" applyFill="1" applyBorder="1" applyAlignment="1">
      <alignment horizontal="left" vertical="top" wrapText="1"/>
    </xf>
    <xf numFmtId="0" fontId="46" fillId="2" borderId="7" xfId="0" applyFont="1" applyFill="1" applyBorder="1" applyAlignment="1">
      <alignment horizontal="left" vertical="top"/>
    </xf>
    <xf numFmtId="0" fontId="46" fillId="2" borderId="7" xfId="0" applyFont="1" applyFill="1" applyBorder="1" applyAlignment="1">
      <alignment horizontal="center" vertical="top" wrapText="1"/>
    </xf>
    <xf numFmtId="0" fontId="43" fillId="2" borderId="7" xfId="0" applyFont="1" applyFill="1" applyBorder="1" applyAlignment="1">
      <alignment horizontal="center" vertical="center"/>
    </xf>
    <xf numFmtId="0" fontId="43" fillId="2" borderId="7" xfId="0" applyFont="1" applyFill="1" applyBorder="1" applyAlignment="1">
      <alignment horizontal="center" vertical="center" wrapText="1"/>
    </xf>
    <xf numFmtId="0" fontId="47" fillId="2" borderId="0" xfId="3" applyFont="1" applyFill="1" applyBorder="1" applyAlignment="1" applyProtection="1">
      <alignment horizontal="left" vertical="top"/>
      <protection hidden="1"/>
    </xf>
    <xf numFmtId="0" fontId="75" fillId="2" borderId="0" xfId="0" applyFont="1" applyFill="1" applyBorder="1" applyAlignment="1">
      <alignment horizontal="center" vertical="center"/>
    </xf>
    <xf numFmtId="0" fontId="76" fillId="2" borderId="0" xfId="0" applyFont="1" applyFill="1" applyBorder="1" applyAlignment="1">
      <alignment horizontal="center" vertical="center"/>
    </xf>
    <xf numFmtId="10" fontId="60" fillId="19" borderId="10" xfId="2" applyNumberFormat="1" applyFont="1" applyFill="1" applyBorder="1" applyAlignment="1">
      <alignment horizontal="center" vertical="center"/>
    </xf>
    <xf numFmtId="0" fontId="58" fillId="2" borderId="0" xfId="3" applyFont="1" applyFill="1" applyBorder="1" applyAlignment="1">
      <alignment horizontal="right" vertical="center"/>
    </xf>
    <xf numFmtId="0" fontId="59" fillId="2" borderId="0" xfId="0" applyFont="1" applyFill="1" applyBorder="1" applyAlignment="1">
      <alignment horizontal="right" vertical="center"/>
    </xf>
    <xf numFmtId="0" fontId="86" fillId="2" borderId="7" xfId="0" applyFont="1" applyFill="1" applyBorder="1" applyAlignment="1">
      <alignment horizontal="left" vertical="top" wrapText="1"/>
    </xf>
    <xf numFmtId="0" fontId="60" fillId="20" borderId="14" xfId="0" applyFont="1" applyFill="1" applyBorder="1" applyAlignment="1">
      <alignment horizontal="center" vertical="center"/>
    </xf>
    <xf numFmtId="0" fontId="60" fillId="20" borderId="15" xfId="0" applyFont="1" applyFill="1" applyBorder="1" applyAlignment="1">
      <alignment horizontal="center" vertical="center"/>
    </xf>
    <xf numFmtId="10" fontId="44" fillId="2" borderId="13" xfId="2" applyNumberFormat="1" applyFont="1" applyFill="1" applyBorder="1" applyAlignment="1">
      <alignment horizontal="left" vertical="top" wrapText="1"/>
    </xf>
    <xf numFmtId="10" fontId="44" fillId="2" borderId="15" xfId="2" applyNumberFormat="1" applyFont="1" applyFill="1" applyBorder="1" applyAlignment="1">
      <alignment horizontal="left" vertical="top"/>
    </xf>
    <xf numFmtId="10" fontId="44" fillId="2" borderId="13" xfId="2" applyNumberFormat="1" applyFont="1" applyFill="1" applyBorder="1" applyAlignment="1">
      <alignment horizontal="left" vertical="top"/>
    </xf>
    <xf numFmtId="0" fontId="49" fillId="10" borderId="13" xfId="0" applyFont="1" applyFill="1" applyBorder="1" applyAlignment="1">
      <alignment horizontal="left" vertical="top" wrapText="1"/>
    </xf>
    <xf numFmtId="0" fontId="49" fillId="10" borderId="14" xfId="0" applyFont="1" applyFill="1" applyBorder="1" applyAlignment="1">
      <alignment horizontal="left" vertical="top" wrapText="1"/>
    </xf>
    <xf numFmtId="0" fontId="49" fillId="10" borderId="15" xfId="0" applyFont="1" applyFill="1" applyBorder="1" applyAlignment="1">
      <alignment horizontal="left" vertical="top" wrapText="1"/>
    </xf>
    <xf numFmtId="0" fontId="60" fillId="21" borderId="10" xfId="0" applyFont="1" applyFill="1" applyBorder="1" applyAlignment="1">
      <alignment horizontal="left" vertical="center" wrapText="1"/>
    </xf>
    <xf numFmtId="10" fontId="60" fillId="21" borderId="10" xfId="2" applyNumberFormat="1" applyFont="1" applyFill="1" applyBorder="1" applyAlignment="1">
      <alignment horizontal="center" vertical="center"/>
    </xf>
    <xf numFmtId="10" fontId="60" fillId="21" borderId="10" xfId="2" applyNumberFormat="1" applyFont="1" applyFill="1" applyBorder="1" applyAlignment="1">
      <alignment horizontal="center" vertical="center" wrapText="1"/>
    </xf>
    <xf numFmtId="10" fontId="44" fillId="2" borderId="1" xfId="2" applyNumberFormat="1" applyFont="1" applyFill="1" applyBorder="1" applyAlignment="1">
      <alignment horizontal="center" vertical="top"/>
    </xf>
    <xf numFmtId="10" fontId="44" fillId="2" borderId="3" xfId="2" applyNumberFormat="1" applyFont="1" applyFill="1" applyBorder="1" applyAlignment="1">
      <alignment horizontal="center" vertical="top"/>
    </xf>
    <xf numFmtId="10" fontId="44" fillId="2" borderId="8" xfId="2" applyNumberFormat="1" applyFont="1" applyFill="1" applyBorder="1" applyAlignment="1">
      <alignment horizontal="center" vertical="top"/>
    </xf>
    <xf numFmtId="10" fontId="44" fillId="2" borderId="9" xfId="2" applyNumberFormat="1" applyFont="1" applyFill="1" applyBorder="1" applyAlignment="1">
      <alignment horizontal="center" vertical="top"/>
    </xf>
    <xf numFmtId="10" fontId="44" fillId="2" borderId="4" xfId="2" applyNumberFormat="1" applyFont="1" applyFill="1" applyBorder="1" applyAlignment="1">
      <alignment horizontal="center" vertical="top"/>
    </xf>
    <xf numFmtId="10" fontId="44" fillId="2" borderId="6" xfId="2" applyNumberFormat="1" applyFont="1" applyFill="1" applyBorder="1" applyAlignment="1">
      <alignment horizontal="center" vertical="top"/>
    </xf>
    <xf numFmtId="0" fontId="43" fillId="2" borderId="10" xfId="0" applyFont="1" applyFill="1" applyBorder="1" applyAlignment="1">
      <alignment horizontal="left" vertical="center" wrapText="1"/>
    </xf>
    <xf numFmtId="0" fontId="43" fillId="2" borderId="11" xfId="0" applyFont="1" applyFill="1" applyBorder="1" applyAlignment="1">
      <alignment horizontal="left" vertical="center" wrapText="1"/>
    </xf>
    <xf numFmtId="0" fontId="43" fillId="2" borderId="23" xfId="0" applyFont="1" applyFill="1" applyBorder="1" applyAlignment="1">
      <alignment horizontal="left" vertical="center" wrapText="1"/>
    </xf>
    <xf numFmtId="0" fontId="43" fillId="2" borderId="11" xfId="0" applyFont="1" applyFill="1" applyBorder="1" applyAlignment="1">
      <alignment vertical="center" wrapText="1"/>
    </xf>
    <xf numFmtId="0" fontId="43" fillId="2" borderId="7" xfId="0" applyFont="1" applyFill="1" applyBorder="1" applyAlignment="1">
      <alignment vertical="center" wrapText="1"/>
    </xf>
    <xf numFmtId="10" fontId="44" fillId="2" borderId="1" xfId="2" applyNumberFormat="1" applyFont="1" applyFill="1" applyBorder="1" applyAlignment="1">
      <alignment vertical="top"/>
    </xf>
    <xf numFmtId="10" fontId="44" fillId="2" borderId="3" xfId="2" applyNumberFormat="1" applyFont="1" applyFill="1" applyBorder="1" applyAlignment="1">
      <alignment vertical="top"/>
    </xf>
    <xf numFmtId="10" fontId="44" fillId="2" borderId="8" xfId="2" applyNumberFormat="1" applyFont="1" applyFill="1" applyBorder="1" applyAlignment="1">
      <alignment vertical="top"/>
    </xf>
    <xf numFmtId="10" fontId="44" fillId="2" borderId="9" xfId="2" applyNumberFormat="1" applyFont="1" applyFill="1" applyBorder="1" applyAlignment="1">
      <alignment vertical="top"/>
    </xf>
    <xf numFmtId="10" fontId="44" fillId="2" borderId="4" xfId="2" applyNumberFormat="1" applyFont="1" applyFill="1" applyBorder="1" applyAlignment="1">
      <alignment vertical="top"/>
    </xf>
    <xf numFmtId="10" fontId="44" fillId="2" borderId="6" xfId="2" applyNumberFormat="1" applyFont="1" applyFill="1" applyBorder="1" applyAlignment="1">
      <alignment vertical="top"/>
    </xf>
    <xf numFmtId="0" fontId="72" fillId="2" borderId="7" xfId="0" applyFont="1" applyFill="1" applyBorder="1" applyAlignment="1">
      <alignment vertical="top" wrapText="1"/>
    </xf>
    <xf numFmtId="10" fontId="44" fillId="2" borderId="1" xfId="2" applyNumberFormat="1" applyFont="1" applyFill="1" applyBorder="1" applyAlignment="1">
      <alignment horizontal="center" vertical="top" wrapText="1"/>
    </xf>
    <xf numFmtId="10" fontId="44" fillId="2" borderId="3" xfId="2" applyNumberFormat="1" applyFont="1" applyFill="1" applyBorder="1" applyAlignment="1">
      <alignment horizontal="center" vertical="top" wrapText="1"/>
    </xf>
    <xf numFmtId="10" fontId="44" fillId="2" borderId="8" xfId="2" applyNumberFormat="1" applyFont="1" applyFill="1" applyBorder="1" applyAlignment="1">
      <alignment horizontal="center" vertical="top" wrapText="1"/>
    </xf>
    <xf numFmtId="10" fontId="44" fillId="2" borderId="9" xfId="2" applyNumberFormat="1" applyFont="1" applyFill="1" applyBorder="1" applyAlignment="1">
      <alignment horizontal="center" vertical="top" wrapText="1"/>
    </xf>
    <xf numFmtId="10" fontId="44" fillId="2" borderId="4" xfId="2" applyNumberFormat="1" applyFont="1" applyFill="1" applyBorder="1" applyAlignment="1">
      <alignment horizontal="center" vertical="top" wrapText="1"/>
    </xf>
    <xf numFmtId="10" fontId="44" fillId="2" borderId="6" xfId="2" applyNumberFormat="1" applyFont="1" applyFill="1" applyBorder="1" applyAlignment="1">
      <alignment horizontal="center" vertical="top" wrapText="1"/>
    </xf>
    <xf numFmtId="10" fontId="44" fillId="2" borderId="1" xfId="2" applyNumberFormat="1" applyFont="1" applyFill="1" applyBorder="1" applyAlignment="1">
      <alignment horizontal="left" vertical="top" wrapText="1"/>
    </xf>
    <xf numFmtId="10" fontId="44" fillId="2" borderId="3" xfId="2" applyNumberFormat="1" applyFont="1" applyFill="1" applyBorder="1" applyAlignment="1">
      <alignment horizontal="left" vertical="top" wrapText="1"/>
    </xf>
    <xf numFmtId="10" fontId="44" fillId="2" borderId="8" xfId="2" applyNumberFormat="1" applyFont="1" applyFill="1" applyBorder="1" applyAlignment="1">
      <alignment horizontal="left" vertical="top" wrapText="1"/>
    </xf>
    <xf numFmtId="10" fontId="44" fillId="2" borderId="9" xfId="2" applyNumberFormat="1" applyFont="1" applyFill="1" applyBorder="1" applyAlignment="1">
      <alignment horizontal="left" vertical="top" wrapText="1"/>
    </xf>
    <xf numFmtId="10" fontId="44" fillId="2" borderId="4" xfId="2" applyNumberFormat="1" applyFont="1" applyFill="1" applyBorder="1" applyAlignment="1">
      <alignment horizontal="left" vertical="top" wrapText="1"/>
    </xf>
    <xf numFmtId="10" fontId="44" fillId="2" borderId="6" xfId="2" applyNumberFormat="1" applyFont="1" applyFill="1" applyBorder="1" applyAlignment="1">
      <alignment horizontal="left" vertical="top" wrapText="1"/>
    </xf>
    <xf numFmtId="10" fontId="44" fillId="2" borderId="15" xfId="2" applyNumberFormat="1" applyFont="1" applyFill="1" applyBorder="1" applyAlignment="1">
      <alignment horizontal="left" vertical="top" wrapText="1"/>
    </xf>
    <xf numFmtId="0" fontId="47" fillId="2" borderId="2" xfId="0" applyFont="1" applyFill="1" applyBorder="1" applyAlignment="1">
      <alignment horizontal="center" vertical="top"/>
    </xf>
    <xf numFmtId="0" fontId="44" fillId="2" borderId="5" xfId="0" applyFont="1" applyFill="1" applyBorder="1" applyAlignment="1" applyProtection="1">
      <alignment horizontal="left" vertical="top" wrapText="1"/>
      <protection hidden="1"/>
    </xf>
    <xf numFmtId="0" fontId="44" fillId="2" borderId="5" xfId="0" applyFont="1" applyFill="1" applyBorder="1" applyAlignment="1" applyProtection="1">
      <alignment horizontal="center" vertical="top"/>
      <protection hidden="1"/>
    </xf>
    <xf numFmtId="0" fontId="43" fillId="2" borderId="5" xfId="0" applyFont="1" applyFill="1" applyBorder="1" applyAlignment="1">
      <alignment horizontal="center" vertical="center"/>
    </xf>
    <xf numFmtId="0" fontId="89" fillId="2" borderId="2" xfId="0" applyFont="1" applyFill="1" applyBorder="1" applyAlignment="1" applyProtection="1">
      <alignment horizontal="left" vertical="top" wrapText="1"/>
      <protection hidden="1"/>
    </xf>
    <xf numFmtId="0" fontId="89" fillId="2" borderId="0" xfId="0" applyFont="1" applyFill="1" applyBorder="1" applyAlignment="1" applyProtection="1">
      <alignment horizontal="left" vertical="top" wrapText="1"/>
      <protection hidden="1"/>
    </xf>
    <xf numFmtId="0" fontId="90" fillId="2" borderId="2" xfId="0" applyFont="1" applyFill="1" applyBorder="1" applyAlignment="1">
      <alignment horizontal="left" vertical="top" wrapText="1"/>
    </xf>
    <xf numFmtId="0" fontId="90" fillId="2" borderId="5" xfId="0" applyFont="1" applyFill="1" applyBorder="1" applyAlignment="1">
      <alignment horizontal="left" vertical="top" wrapText="1"/>
    </xf>
    <xf numFmtId="0" fontId="47" fillId="2" borderId="5" xfId="0" applyFont="1" applyFill="1" applyBorder="1" applyAlignment="1">
      <alignment horizontal="center" vertical="top"/>
    </xf>
    <xf numFmtId="0" fontId="88" fillId="2" borderId="5" xfId="0" applyFont="1" applyFill="1" applyBorder="1" applyAlignment="1">
      <alignment vertical="center"/>
    </xf>
  </cellXfs>
  <cellStyles count="4">
    <cellStyle name="Comma" xfId="1" builtinId="3"/>
    <cellStyle name="Hyperlink" xfId="3" builtinId="8"/>
    <cellStyle name="Normal" xfId="0" builtinId="0"/>
    <cellStyle name="Percent" xfId="2" builtinId="5"/>
  </cellStyles>
  <dxfs count="3">
    <dxf>
      <font>
        <color rgb="FFFF0000"/>
      </font>
      <fill>
        <patternFill>
          <bgColor theme="0"/>
        </patternFill>
      </fill>
    </dxf>
    <dxf>
      <font>
        <color rgb="FF9C0006"/>
      </font>
      <fill>
        <patternFill>
          <bgColor rgb="FFFFC7CE"/>
        </patternFill>
      </fill>
    </dxf>
    <dxf>
      <font>
        <color rgb="FFFF0000"/>
      </font>
      <fill>
        <patternFill>
          <bgColor theme="0"/>
        </patternFill>
      </fill>
    </dxf>
  </dxfs>
  <tableStyles count="0" defaultTableStyle="TableStyleMedium2" defaultPivotStyle="PivotStyleLight16"/>
  <colors>
    <mruColors>
      <color rgb="FF007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enterprisesuite.intuit.com/resources/experts/international.jsp"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enterprisesuite.intuit.com/resources/experts/international.jsp" TargetMode="External"/></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finantax.net" TargetMode="Externa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finantax.net" TargetMode="Externa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absolute">
    <xdr:from>
      <xdr:col>4</xdr:col>
      <xdr:colOff>627530</xdr:colOff>
      <xdr:row>23</xdr:row>
      <xdr:rowOff>101474</xdr:rowOff>
    </xdr:from>
    <xdr:to>
      <xdr:col>6</xdr:col>
      <xdr:colOff>292114</xdr:colOff>
      <xdr:row>26</xdr:row>
      <xdr:rowOff>246778</xdr:rowOff>
    </xdr:to>
    <xdr:pic>
      <xdr:nvPicPr>
        <xdr:cNvPr id="4" name="Picture 3">
          <a:hlinkClick xmlns:r="http://schemas.openxmlformats.org/officeDocument/2006/relationships" r:id="rId1"/>
          <a:extLst>
            <a:ext uri="{FF2B5EF4-FFF2-40B4-BE49-F238E27FC236}">
              <a16:creationId xmlns:a16="http://schemas.microsoft.com/office/drawing/2014/main" id="{1ED84796-3714-4499-9EE9-F8D74E61DA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57148" y="5244352"/>
          <a:ext cx="1009290"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114300</xdr:rowOff>
    </xdr:from>
    <xdr:to>
      <xdr:col>0</xdr:col>
      <xdr:colOff>1009290</xdr:colOff>
      <xdr:row>23</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8857F81F-38F8-46C0-8C5B-53EE9D7284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552950"/>
          <a:ext cx="1009290" cy="742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19</xdr:row>
      <xdr:rowOff>84666</xdr:rowOff>
    </xdr:from>
    <xdr:to>
      <xdr:col>0</xdr:col>
      <xdr:colOff>1009290</xdr:colOff>
      <xdr:row>23</xdr:row>
      <xdr:rowOff>65616</xdr:rowOff>
    </xdr:to>
    <xdr:pic>
      <xdr:nvPicPr>
        <xdr:cNvPr id="4" name="Picture 3">
          <a:extLst>
            <a:ext uri="{FF2B5EF4-FFF2-40B4-BE49-F238E27FC236}">
              <a16:creationId xmlns:a16="http://schemas.microsoft.com/office/drawing/2014/main" id="{B910C543-C892-4B22-A56A-41C548B0E9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96833"/>
          <a:ext cx="1009290" cy="742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33618</xdr:colOff>
      <xdr:row>22</xdr:row>
      <xdr:rowOff>78441</xdr:rowOff>
    </xdr:from>
    <xdr:to>
      <xdr:col>6</xdr:col>
      <xdr:colOff>437790</xdr:colOff>
      <xdr:row>25</xdr:row>
      <xdr:rowOff>227479</xdr:rowOff>
    </xdr:to>
    <xdr:pic>
      <xdr:nvPicPr>
        <xdr:cNvPr id="2" name="Picture 1">
          <a:hlinkClick xmlns:r="http://schemas.openxmlformats.org/officeDocument/2006/relationships" r:id="rId1"/>
          <a:extLst>
            <a:ext uri="{FF2B5EF4-FFF2-40B4-BE49-F238E27FC236}">
              <a16:creationId xmlns:a16="http://schemas.microsoft.com/office/drawing/2014/main" id="{3C8A66B9-7CBB-496B-9F2C-C33787C08D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29618" y="5012391"/>
          <a:ext cx="1013772" cy="7395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16668</xdr:colOff>
      <xdr:row>22</xdr:row>
      <xdr:rowOff>2381</xdr:rowOff>
    </xdr:from>
    <xdr:to>
      <xdr:col>6</xdr:col>
      <xdr:colOff>365142</xdr:colOff>
      <xdr:row>25</xdr:row>
      <xdr:rowOff>116682</xdr:rowOff>
    </xdr:to>
    <xdr:pic>
      <xdr:nvPicPr>
        <xdr:cNvPr id="2" name="Picture 1">
          <a:hlinkClick xmlns:r="http://schemas.openxmlformats.org/officeDocument/2006/relationships" r:id="rId1"/>
          <a:extLst>
            <a:ext uri="{FF2B5EF4-FFF2-40B4-BE49-F238E27FC236}">
              <a16:creationId xmlns:a16="http://schemas.microsoft.com/office/drawing/2014/main" id="{7B0EE61A-1F4E-4C18-AAC3-EBBA31B657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2668" y="4850606"/>
          <a:ext cx="958074" cy="7048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16668</xdr:colOff>
      <xdr:row>22</xdr:row>
      <xdr:rowOff>2381</xdr:rowOff>
    </xdr:from>
    <xdr:to>
      <xdr:col>6</xdr:col>
      <xdr:colOff>365142</xdr:colOff>
      <xdr:row>25</xdr:row>
      <xdr:rowOff>116682</xdr:rowOff>
    </xdr:to>
    <xdr:pic>
      <xdr:nvPicPr>
        <xdr:cNvPr id="2" name="Picture 1">
          <a:hlinkClick xmlns:r="http://schemas.openxmlformats.org/officeDocument/2006/relationships" r:id="rId1"/>
          <a:extLst>
            <a:ext uri="{FF2B5EF4-FFF2-40B4-BE49-F238E27FC236}">
              <a16:creationId xmlns:a16="http://schemas.microsoft.com/office/drawing/2014/main" id="{E7614F0F-1242-4A86-A492-FB4E0E04CE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2668" y="4841081"/>
          <a:ext cx="958074" cy="7048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847726</xdr:colOff>
      <xdr:row>133</xdr:row>
      <xdr:rowOff>38100</xdr:rowOff>
    </xdr:from>
    <xdr:to>
      <xdr:col>3</xdr:col>
      <xdr:colOff>1857016</xdr:colOff>
      <xdr:row>137</xdr:row>
      <xdr:rowOff>19050</xdr:rowOff>
    </xdr:to>
    <xdr:pic>
      <xdr:nvPicPr>
        <xdr:cNvPr id="4" name="Picture 3">
          <a:hlinkClick xmlns:r="http://schemas.openxmlformats.org/officeDocument/2006/relationships" r:id="rId1"/>
          <a:extLst>
            <a:ext uri="{FF2B5EF4-FFF2-40B4-BE49-F238E27FC236}">
              <a16:creationId xmlns:a16="http://schemas.microsoft.com/office/drawing/2014/main" id="{639E0153-58A6-469B-895C-B23C3C62F5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1326" y="32775525"/>
          <a:ext cx="1009290" cy="742950"/>
        </a:xfrm>
        <a:prstGeom prst="rect">
          <a:avLst/>
        </a:prstGeom>
      </xdr:spPr>
    </xdr:pic>
    <xdr:clientData/>
  </xdr:twoCellAnchor>
  <xdr:twoCellAnchor editAs="oneCell">
    <xdr:from>
      <xdr:col>5</xdr:col>
      <xdr:colOff>149600</xdr:colOff>
      <xdr:row>0</xdr:row>
      <xdr:rowOff>19049</xdr:rowOff>
    </xdr:from>
    <xdr:to>
      <xdr:col>6</xdr:col>
      <xdr:colOff>1390650</xdr:colOff>
      <xdr:row>3</xdr:row>
      <xdr:rowOff>19049</xdr:rowOff>
    </xdr:to>
    <xdr:pic>
      <xdr:nvPicPr>
        <xdr:cNvPr id="6" name="Picture 5">
          <a:extLst>
            <a:ext uri="{FF2B5EF4-FFF2-40B4-BE49-F238E27FC236}">
              <a16:creationId xmlns:a16="http://schemas.microsoft.com/office/drawing/2014/main" id="{35C0FC1A-C371-4042-B6A3-2095DAF8DD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60300" y="19049"/>
          <a:ext cx="2393575" cy="8477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1130675</xdr:colOff>
      <xdr:row>0</xdr:row>
      <xdr:rowOff>0</xdr:rowOff>
    </xdr:from>
    <xdr:to>
      <xdr:col>4</xdr:col>
      <xdr:colOff>2293776</xdr:colOff>
      <xdr:row>3</xdr:row>
      <xdr:rowOff>0</xdr:rowOff>
    </xdr:to>
    <xdr:pic>
      <xdr:nvPicPr>
        <xdr:cNvPr id="3" name="Picture 2">
          <a:extLst>
            <a:ext uri="{FF2B5EF4-FFF2-40B4-BE49-F238E27FC236}">
              <a16:creationId xmlns:a16="http://schemas.microsoft.com/office/drawing/2014/main" id="{FE865385-F731-4785-B79A-3BA54011EF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6825" y="0"/>
          <a:ext cx="2393575" cy="847725"/>
        </a:xfrm>
        <a:prstGeom prst="rect">
          <a:avLst/>
        </a:prstGeom>
      </xdr:spPr>
    </xdr:pic>
    <xdr:clientData/>
  </xdr:twoCellAnchor>
  <xdr:twoCellAnchor editAs="oneCell">
    <xdr:from>
      <xdr:col>1</xdr:col>
      <xdr:colOff>3199818</xdr:colOff>
      <xdr:row>61</xdr:row>
      <xdr:rowOff>106136</xdr:rowOff>
    </xdr:from>
    <xdr:to>
      <xdr:col>1</xdr:col>
      <xdr:colOff>4213190</xdr:colOff>
      <xdr:row>65</xdr:row>
      <xdr:rowOff>87086</xdr:rowOff>
    </xdr:to>
    <xdr:pic>
      <xdr:nvPicPr>
        <xdr:cNvPr id="4" name="Picture 3">
          <a:hlinkClick xmlns:r="http://schemas.openxmlformats.org/officeDocument/2006/relationships" r:id="rId2"/>
          <a:extLst>
            <a:ext uri="{FF2B5EF4-FFF2-40B4-BE49-F238E27FC236}">
              <a16:creationId xmlns:a16="http://schemas.microsoft.com/office/drawing/2014/main" id="{42BE78A7-305F-4449-BE45-E80E51F4CCB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2139" y="20060039"/>
          <a:ext cx="1013372" cy="758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quickbooks.com.pk/" TargetMode="External"/><Relationship Id="rId1" Type="http://schemas.openxmlformats.org/officeDocument/2006/relationships/hyperlink" Target="http://www.finantax.net/"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quickbooks.com.pk/" TargetMode="External"/><Relationship Id="rId1" Type="http://schemas.openxmlformats.org/officeDocument/2006/relationships/hyperlink" Target="http://www.finantax.net/"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www.finantax.net/" TargetMode="External"/><Relationship Id="rId2" Type="http://schemas.openxmlformats.org/officeDocument/2006/relationships/hyperlink" Target="http://www.youtube.com/AccountingPro" TargetMode="External"/><Relationship Id="rId1" Type="http://schemas.openxmlformats.org/officeDocument/2006/relationships/hyperlink" Target="http://www.finantax.net/"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youtube.com/AccountingPro" TargetMode="External"/><Relationship Id="rId2" Type="http://schemas.openxmlformats.org/officeDocument/2006/relationships/hyperlink" Target="http://www.finantax.net/" TargetMode="External"/><Relationship Id="rId1" Type="http://schemas.openxmlformats.org/officeDocument/2006/relationships/hyperlink" Target="http://www.finantax.net/"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AQ41"/>
  <sheetViews>
    <sheetView tabSelected="1" zoomScale="90" zoomScaleNormal="90" workbookViewId="0">
      <selection activeCell="C7" sqref="C7"/>
    </sheetView>
  </sheetViews>
  <sheetFormatPr defaultRowHeight="15" x14ac:dyDescent="0.25"/>
  <cols>
    <col min="1" max="1" width="23" style="1" customWidth="1"/>
    <col min="2" max="2" width="31" style="1" customWidth="1"/>
    <col min="3" max="3" width="19.28515625" style="1" customWidth="1"/>
    <col min="4" max="4" width="18.7109375" style="1" customWidth="1"/>
    <col min="5" max="5" width="11.140625" style="1" customWidth="1"/>
    <col min="6" max="7" width="9.140625" style="1"/>
    <col min="8" max="8" width="11.28515625" style="1" customWidth="1"/>
    <col min="9" max="9" width="10.5703125" style="1" customWidth="1"/>
    <col min="10" max="10" width="9.140625" style="1"/>
    <col min="11" max="11" width="11.140625" style="1" customWidth="1"/>
    <col min="12" max="12" width="2.28515625" style="1" customWidth="1"/>
    <col min="13" max="13" width="9.140625" style="1"/>
    <col min="14" max="17" width="9.140625" style="1" customWidth="1"/>
    <col min="18" max="18" width="17.42578125" style="1" hidden="1" customWidth="1"/>
    <col min="19" max="21" width="25.85546875" style="1" hidden="1" customWidth="1"/>
    <col min="22" max="32" width="9.140625" style="1" customWidth="1"/>
    <col min="33" max="16384" width="9.140625" style="1"/>
  </cols>
  <sheetData>
    <row r="1" spans="1:21" ht="15.75" x14ac:dyDescent="0.25">
      <c r="A1" s="334" t="s">
        <v>0</v>
      </c>
      <c r="B1" s="335"/>
      <c r="C1" s="335"/>
      <c r="D1" s="335"/>
      <c r="E1" s="335"/>
      <c r="F1" s="335"/>
      <c r="G1" s="335"/>
      <c r="H1" s="335"/>
      <c r="I1" s="335"/>
      <c r="J1" s="335"/>
      <c r="K1" s="335"/>
      <c r="L1" s="336"/>
    </row>
    <row r="2" spans="1:21" ht="15.75" x14ac:dyDescent="0.25">
      <c r="A2" s="334" t="s">
        <v>50</v>
      </c>
      <c r="B2" s="335"/>
      <c r="C2" s="335"/>
      <c r="D2" s="335"/>
      <c r="E2" s="335"/>
      <c r="F2" s="335"/>
      <c r="G2" s="335"/>
      <c r="H2" s="335"/>
      <c r="I2" s="335"/>
      <c r="J2" s="335"/>
      <c r="K2" s="335"/>
      <c r="L2" s="336"/>
    </row>
    <row r="3" spans="1:21" ht="15.75" x14ac:dyDescent="0.25">
      <c r="A3" s="337" t="s">
        <v>166</v>
      </c>
      <c r="B3" s="338"/>
      <c r="C3" s="338"/>
      <c r="D3" s="338"/>
      <c r="E3" s="338"/>
      <c r="F3" s="338"/>
      <c r="G3" s="338"/>
      <c r="H3" s="338"/>
      <c r="I3" s="338"/>
      <c r="J3" s="338"/>
      <c r="K3" s="338"/>
      <c r="L3" s="339"/>
    </row>
    <row r="4" spans="1:21" ht="15.75" x14ac:dyDescent="0.25">
      <c r="A4" s="42"/>
      <c r="B4" s="2"/>
      <c r="C4" s="2"/>
      <c r="D4" s="2"/>
      <c r="E4" s="2"/>
      <c r="F4" s="2"/>
      <c r="G4" s="2"/>
      <c r="H4" s="2"/>
      <c r="I4" s="2"/>
      <c r="J4" s="2"/>
      <c r="K4" s="2"/>
      <c r="L4" s="243"/>
    </row>
    <row r="5" spans="1:21" ht="15.75" x14ac:dyDescent="0.25">
      <c r="A5" s="43"/>
      <c r="B5" s="19"/>
      <c r="C5" s="19"/>
      <c r="D5" s="19"/>
      <c r="E5" s="19"/>
      <c r="F5" s="362" t="s">
        <v>191</v>
      </c>
      <c r="G5" s="362"/>
      <c r="H5" s="362"/>
      <c r="I5" s="362"/>
      <c r="J5" s="362"/>
      <c r="K5" s="362"/>
      <c r="L5" s="37"/>
      <c r="M5" s="213"/>
    </row>
    <row r="6" spans="1:21" ht="37.5" customHeight="1" x14ac:dyDescent="0.25">
      <c r="A6" s="43"/>
      <c r="B6" s="340" t="s">
        <v>165</v>
      </c>
      <c r="C6" s="341" t="s">
        <v>6</v>
      </c>
      <c r="D6" s="340" t="s">
        <v>2</v>
      </c>
      <c r="E6" s="19"/>
      <c r="F6" s="360" t="s">
        <v>203</v>
      </c>
      <c r="G6" s="361"/>
      <c r="H6" s="360" t="s">
        <v>244</v>
      </c>
      <c r="I6" s="361"/>
      <c r="J6" s="360" t="s">
        <v>204</v>
      </c>
      <c r="K6" s="361"/>
      <c r="L6" s="38"/>
      <c r="N6" s="19"/>
      <c r="O6" s="19"/>
      <c r="S6" s="3" t="s">
        <v>1</v>
      </c>
      <c r="T6" s="4" t="s">
        <v>6</v>
      </c>
      <c r="U6" s="3" t="s">
        <v>2</v>
      </c>
    </row>
    <row r="7" spans="1:21" ht="15.75" x14ac:dyDescent="0.25">
      <c r="A7" s="255" t="s">
        <v>173</v>
      </c>
      <c r="B7" s="237">
        <v>115000</v>
      </c>
      <c r="C7" s="237">
        <v>7</v>
      </c>
      <c r="D7" s="233">
        <f>+B7*C7</f>
        <v>805000</v>
      </c>
      <c r="E7" s="19"/>
      <c r="F7" s="363" t="s">
        <v>177</v>
      </c>
      <c r="G7" s="364"/>
      <c r="H7" s="316">
        <f>'SALARY TAX-2021-22'!D18</f>
        <v>62500</v>
      </c>
      <c r="I7" s="317">
        <f>$D$19</f>
        <v>55625</v>
      </c>
      <c r="J7" s="316">
        <f>I7-H7</f>
        <v>-6875</v>
      </c>
      <c r="K7" s="318" t="str">
        <f>IF(J7&lt;0,"was higher tax",IF(J7=0,"no change","was lower tax"))</f>
        <v>was higher tax</v>
      </c>
      <c r="L7" s="38"/>
      <c r="N7" s="19"/>
      <c r="O7" s="19"/>
      <c r="R7" s="1" t="s">
        <v>9</v>
      </c>
      <c r="S7" s="6">
        <f>B7</f>
        <v>115000</v>
      </c>
      <c r="T7" s="7">
        <f>IF(C11&lt;12,C11,12)</f>
        <v>12</v>
      </c>
      <c r="U7" s="7">
        <f>+S7*T7</f>
        <v>1380000</v>
      </c>
    </row>
    <row r="8" spans="1:21" ht="15.75" x14ac:dyDescent="0.25">
      <c r="A8" s="255" t="s">
        <v>171</v>
      </c>
      <c r="B8" s="237">
        <v>135000</v>
      </c>
      <c r="C8" s="250">
        <f>IF(B8&gt;0,12-C7,0)</f>
        <v>5</v>
      </c>
      <c r="D8" s="234">
        <f>+B8*C8</f>
        <v>675000</v>
      </c>
      <c r="E8" s="19"/>
      <c r="F8" s="363" t="s">
        <v>178</v>
      </c>
      <c r="G8" s="364"/>
      <c r="H8" s="316">
        <f>H7</f>
        <v>62500</v>
      </c>
      <c r="I8" s="317">
        <f t="shared" ref="I8:I11" si="0">$D$19</f>
        <v>55625</v>
      </c>
      <c r="J8" s="316">
        <f t="shared" ref="J8:J11" si="1">I8-H8</f>
        <v>-6875</v>
      </c>
      <c r="K8" s="318" t="str">
        <f t="shared" ref="K8:K11" si="2">IF(J8&lt;0,"was higher tax",IF(J8=0,"no change","was lower tax"))</f>
        <v>was higher tax</v>
      </c>
      <c r="L8" s="38"/>
      <c r="N8" s="19"/>
      <c r="O8" s="19"/>
      <c r="R8" s="368" t="s">
        <v>19</v>
      </c>
      <c r="S8" s="6"/>
      <c r="T8" s="8"/>
      <c r="U8" s="7"/>
    </row>
    <row r="9" spans="1:21" ht="15.75" x14ac:dyDescent="0.25">
      <c r="A9" s="255" t="s">
        <v>172</v>
      </c>
      <c r="B9" s="237">
        <v>45000</v>
      </c>
      <c r="C9" s="8">
        <v>0</v>
      </c>
      <c r="D9" s="234">
        <f>+B9</f>
        <v>45000</v>
      </c>
      <c r="E9" s="19"/>
      <c r="F9" s="363" t="s">
        <v>179</v>
      </c>
      <c r="G9" s="364"/>
      <c r="H9" s="316">
        <f>H8</f>
        <v>62500</v>
      </c>
      <c r="I9" s="317">
        <f t="shared" si="0"/>
        <v>55625</v>
      </c>
      <c r="J9" s="316">
        <f t="shared" si="1"/>
        <v>-6875</v>
      </c>
      <c r="K9" s="318" t="str">
        <f t="shared" si="2"/>
        <v>was higher tax</v>
      </c>
      <c r="L9" s="38"/>
      <c r="N9" s="19"/>
      <c r="O9" s="19"/>
      <c r="R9" s="368"/>
      <c r="S9" s="6"/>
      <c r="T9" s="8"/>
      <c r="U9" s="7"/>
    </row>
    <row r="10" spans="1:21" x14ac:dyDescent="0.25">
      <c r="A10" s="76"/>
      <c r="B10" s="365"/>
      <c r="C10" s="366"/>
      <c r="D10" s="367"/>
      <c r="E10" s="19"/>
      <c r="F10" s="363" t="s">
        <v>180</v>
      </c>
      <c r="G10" s="364"/>
      <c r="H10" s="316">
        <f>'SALARY TAX-2018-19'!D18</f>
        <v>16250</v>
      </c>
      <c r="I10" s="317">
        <f t="shared" si="0"/>
        <v>55625</v>
      </c>
      <c r="J10" s="316">
        <f t="shared" si="1"/>
        <v>39375</v>
      </c>
      <c r="K10" s="318" t="str">
        <f t="shared" si="2"/>
        <v>was lower tax</v>
      </c>
      <c r="L10" s="38"/>
      <c r="N10" s="19"/>
      <c r="O10" s="19"/>
      <c r="R10" s="368"/>
      <c r="S10" s="365"/>
      <c r="T10" s="366"/>
      <c r="U10" s="367"/>
    </row>
    <row r="11" spans="1:21" ht="23.25" customHeight="1" x14ac:dyDescent="0.25">
      <c r="A11" s="43"/>
      <c r="B11" s="235"/>
      <c r="C11" s="236">
        <f>SUM(C7:C10)</f>
        <v>12</v>
      </c>
      <c r="D11" s="236">
        <f>SUM(D7:D10)</f>
        <v>1525000</v>
      </c>
      <c r="E11" s="19"/>
      <c r="F11" s="363" t="s">
        <v>181</v>
      </c>
      <c r="G11" s="364"/>
      <c r="H11" s="316">
        <f>'Salary Tax Calculator-2017-18'!D18</f>
        <v>95750</v>
      </c>
      <c r="I11" s="317">
        <f t="shared" si="0"/>
        <v>55625</v>
      </c>
      <c r="J11" s="316">
        <f t="shared" si="1"/>
        <v>-40125</v>
      </c>
      <c r="K11" s="318" t="str">
        <f t="shared" si="2"/>
        <v>was higher tax</v>
      </c>
      <c r="L11" s="38"/>
      <c r="N11" s="19"/>
      <c r="O11" s="19"/>
      <c r="S11" s="9"/>
      <c r="T11" s="9">
        <f>SUM(T7:T10)</f>
        <v>12</v>
      </c>
      <c r="U11" s="9">
        <f>SUM(U7:U10)</f>
        <v>1380000</v>
      </c>
    </row>
    <row r="12" spans="1:21" x14ac:dyDescent="0.25">
      <c r="A12" s="43"/>
      <c r="B12" s="19"/>
      <c r="C12" s="19"/>
      <c r="D12" s="19"/>
      <c r="E12" s="19"/>
      <c r="F12" s="28"/>
      <c r="G12" s="28"/>
      <c r="H12" s="28"/>
      <c r="I12" s="28"/>
      <c r="J12" s="28"/>
      <c r="K12" s="28"/>
      <c r="L12" s="38"/>
      <c r="N12" s="19"/>
      <c r="O12" s="19"/>
    </row>
    <row r="13" spans="1:21" x14ac:dyDescent="0.25">
      <c r="A13" s="43"/>
      <c r="B13" s="29" t="s">
        <v>20</v>
      </c>
      <c r="C13" s="30"/>
      <c r="D13" s="30"/>
      <c r="E13" s="19"/>
      <c r="F13" s="239"/>
      <c r="G13" s="31"/>
      <c r="H13" s="31"/>
      <c r="I13" s="31"/>
      <c r="J13" s="31"/>
      <c r="K13" s="31"/>
      <c r="L13" s="39"/>
      <c r="N13" s="19"/>
      <c r="O13" s="19"/>
      <c r="S13" s="10" t="s">
        <v>12</v>
      </c>
      <c r="T13" s="11"/>
      <c r="U13" s="11"/>
    </row>
    <row r="14" spans="1:21" x14ac:dyDescent="0.25">
      <c r="A14" s="43"/>
      <c r="B14" s="32" t="s">
        <v>4</v>
      </c>
      <c r="C14" s="19"/>
      <c r="D14" s="33">
        <f>VLOOKUP(D11,$B$35:$E$41,3)</f>
        <v>15000</v>
      </c>
      <c r="E14" s="19"/>
      <c r="F14" s="12"/>
      <c r="G14" s="12"/>
      <c r="H14" s="12"/>
      <c r="I14" s="12"/>
      <c r="J14" s="12"/>
      <c r="K14" s="12"/>
      <c r="L14" s="37"/>
      <c r="N14" s="19"/>
      <c r="O14" s="19"/>
      <c r="S14" s="5" t="s">
        <v>4</v>
      </c>
      <c r="U14" s="13">
        <f>VLOOKUP(U11,$B$35:$E$41,3)</f>
        <v>15000</v>
      </c>
    </row>
    <row r="15" spans="1:21" x14ac:dyDescent="0.25">
      <c r="A15" s="43"/>
      <c r="B15" s="19" t="s">
        <v>11</v>
      </c>
      <c r="C15" s="34">
        <f>IF($D$11&gt;$B$41,C40,IF(ISNA(VLOOKUP($D$11,$C$35:$C$41,1)),0,VLOOKUP($D$11,$C$35:$C$41,1)))</f>
        <v>1200000.1000000001</v>
      </c>
      <c r="D15" s="34"/>
      <c r="E15" s="19"/>
      <c r="F15" s="32" t="s">
        <v>7</v>
      </c>
      <c r="G15" s="19"/>
      <c r="H15" s="19"/>
      <c r="I15" s="19"/>
      <c r="J15" s="19"/>
      <c r="K15" s="19"/>
      <c r="L15" s="37"/>
      <c r="N15" s="19"/>
      <c r="O15" s="19"/>
      <c r="S15" s="1" t="s">
        <v>11</v>
      </c>
      <c r="T15" s="14">
        <f>IF(U11&gt;$B$41,C40,IF(ISNA(VLOOKUP(U11,$C$35:$C$41,1)),0,VLOOKUP(U11,$C$35:$C$41,1)))</f>
        <v>1200000.1000000001</v>
      </c>
      <c r="U15" s="14"/>
    </row>
    <row r="16" spans="1:21" ht="31.5" customHeight="1" x14ac:dyDescent="0.25">
      <c r="A16" s="43"/>
      <c r="B16" s="35" t="s">
        <v>167</v>
      </c>
      <c r="C16" s="36">
        <f>+$D$11-$C$15</f>
        <v>324999.89999999991</v>
      </c>
      <c r="D16" s="19"/>
      <c r="E16" s="19"/>
      <c r="F16" s="32" t="s">
        <v>16</v>
      </c>
      <c r="G16" s="19"/>
      <c r="H16" s="19"/>
      <c r="I16" s="19"/>
      <c r="J16" s="19"/>
      <c r="K16" s="19"/>
      <c r="L16" s="37"/>
      <c r="S16" s="15" t="s">
        <v>10</v>
      </c>
      <c r="T16" s="16">
        <f>+U11-T15</f>
        <v>179999.89999999991</v>
      </c>
    </row>
    <row r="17" spans="1:43" ht="15" customHeight="1" x14ac:dyDescent="0.25">
      <c r="A17" s="43"/>
      <c r="B17" s="155" t="s">
        <v>13</v>
      </c>
      <c r="C17" s="164">
        <f>IF($D$11&gt;$C$15,VLOOKUP($D$11,$B$35:$E$41,4))</f>
        <v>0.125</v>
      </c>
      <c r="D17" s="33">
        <f>ROUND(C16*C17,0)</f>
        <v>40625</v>
      </c>
      <c r="E17" s="19"/>
      <c r="F17" s="369" t="s">
        <v>17</v>
      </c>
      <c r="G17" s="369"/>
      <c r="H17" s="369"/>
      <c r="I17" s="369"/>
      <c r="J17" s="369"/>
      <c r="K17" s="369"/>
      <c r="L17" s="370"/>
      <c r="S17" s="5" t="s">
        <v>13</v>
      </c>
      <c r="T17" s="238">
        <f>IF(U11&gt;T15,VLOOKUP(U11,$B$35:$E$41,4))</f>
        <v>0.125</v>
      </c>
      <c r="U17" s="13">
        <f>ROUND(T16*T17,0)</f>
        <v>22500</v>
      </c>
    </row>
    <row r="18" spans="1:43" ht="15.75" thickBot="1" x14ac:dyDescent="0.3">
      <c r="A18" s="43"/>
      <c r="B18" s="19"/>
      <c r="C18" s="19"/>
      <c r="D18" s="19"/>
      <c r="E18" s="19"/>
      <c r="F18" s="19" t="s">
        <v>26</v>
      </c>
      <c r="G18" s="19"/>
      <c r="H18" s="19"/>
      <c r="I18" s="19"/>
      <c r="J18" s="19"/>
      <c r="K18" s="19"/>
      <c r="L18" s="37"/>
    </row>
    <row r="19" spans="1:43" ht="19.5" thickBot="1" x14ac:dyDescent="0.35">
      <c r="A19" s="43"/>
      <c r="B19" s="376" t="s">
        <v>14</v>
      </c>
      <c r="C19" s="377"/>
      <c r="D19" s="160">
        <f>+D14+D17</f>
        <v>55625</v>
      </c>
      <c r="E19" s="19"/>
      <c r="F19" s="19" t="s">
        <v>18</v>
      </c>
      <c r="G19" s="19"/>
      <c r="H19" s="19"/>
      <c r="I19" s="19"/>
      <c r="J19" s="19"/>
      <c r="K19" s="19"/>
      <c r="L19" s="37"/>
      <c r="S19" s="5" t="s">
        <v>14</v>
      </c>
      <c r="U19" s="17">
        <f>+U14+U17</f>
        <v>37500</v>
      </c>
    </row>
    <row r="20" spans="1:43" s="19" customFormat="1" x14ac:dyDescent="0.25">
      <c r="A20" s="43"/>
      <c r="B20" s="32"/>
      <c r="D20" s="157"/>
      <c r="F20" s="240" t="s">
        <v>8</v>
      </c>
      <c r="L20" s="37"/>
      <c r="S20" s="20"/>
      <c r="U20" s="157"/>
      <c r="AQ20" s="1"/>
    </row>
    <row r="21" spans="1:43" x14ac:dyDescent="0.25">
      <c r="A21" s="43"/>
      <c r="B21" s="19"/>
      <c r="C21" s="19"/>
      <c r="D21" s="19"/>
      <c r="E21" s="19"/>
      <c r="F21" s="241" t="s">
        <v>145</v>
      </c>
      <c r="G21" s="19"/>
      <c r="H21" s="19"/>
      <c r="I21" s="19"/>
      <c r="J21" s="19"/>
      <c r="K21" s="19"/>
      <c r="L21" s="37"/>
    </row>
    <row r="22" spans="1:43" x14ac:dyDescent="0.25">
      <c r="A22" s="43"/>
      <c r="B22" s="162" t="s">
        <v>24</v>
      </c>
      <c r="C22" s="163"/>
      <c r="D22" s="163"/>
      <c r="E22" s="19"/>
      <c r="F22" s="19"/>
      <c r="G22" s="19"/>
      <c r="H22" s="19"/>
      <c r="I22" s="19"/>
      <c r="J22" s="19"/>
      <c r="K22" s="19"/>
      <c r="L22" s="37"/>
    </row>
    <row r="23" spans="1:43" x14ac:dyDescent="0.25">
      <c r="A23" s="43"/>
      <c r="B23" s="245" t="s">
        <v>168</v>
      </c>
      <c r="C23" s="246"/>
      <c r="D23" s="247">
        <f>U19</f>
        <v>37500</v>
      </c>
      <c r="E23" s="19"/>
      <c r="F23" s="242" t="s">
        <v>59</v>
      </c>
      <c r="G23" s="19"/>
      <c r="H23" s="19"/>
      <c r="I23" s="19"/>
      <c r="J23" s="19"/>
      <c r="K23" s="19"/>
      <c r="L23" s="37"/>
    </row>
    <row r="24" spans="1:43" x14ac:dyDescent="0.25">
      <c r="A24" s="43"/>
      <c r="B24" s="248" t="s">
        <v>174</v>
      </c>
      <c r="C24" s="248"/>
      <c r="D24" s="249">
        <f>+D19</f>
        <v>55625</v>
      </c>
      <c r="E24" s="19"/>
      <c r="F24" s="19"/>
      <c r="G24" s="19"/>
      <c r="H24" s="19"/>
      <c r="I24" s="19"/>
      <c r="J24" s="19"/>
      <c r="K24" s="19"/>
      <c r="L24" s="37"/>
    </row>
    <row r="25" spans="1:43" ht="15.75" thickBot="1" x14ac:dyDescent="0.3">
      <c r="A25" s="43"/>
      <c r="B25" s="253" t="s">
        <v>169</v>
      </c>
      <c r="C25" s="253"/>
      <c r="D25" s="254">
        <f>ROUND(IF(C8&gt;0,(D23/12*$C$7),0),0)</f>
        <v>21875</v>
      </c>
      <c r="E25" s="19"/>
      <c r="F25" s="19"/>
      <c r="G25" s="19"/>
      <c r="H25" s="19"/>
      <c r="I25" s="19"/>
      <c r="J25" s="19"/>
      <c r="K25" s="19"/>
      <c r="L25" s="37"/>
    </row>
    <row r="26" spans="1:43" ht="15.75" thickBot="1" x14ac:dyDescent="0.3">
      <c r="A26" s="43"/>
      <c r="B26" s="374" t="s">
        <v>175</v>
      </c>
      <c r="C26" s="375"/>
      <c r="D26" s="18">
        <f>IF((D24-D25)&lt;0,D25+D24-D25,(D24-D25))</f>
        <v>33750</v>
      </c>
      <c r="E26" s="19"/>
      <c r="F26" s="19"/>
      <c r="G26" s="19"/>
      <c r="H26" s="19"/>
      <c r="I26" s="19"/>
      <c r="J26" s="19"/>
      <c r="K26" s="19"/>
      <c r="L26" s="37"/>
    </row>
    <row r="27" spans="1:43" ht="20.25" thickBot="1" x14ac:dyDescent="0.35">
      <c r="A27" s="43"/>
      <c r="B27" s="378" t="str">
        <f>IF(B8&gt;0,"Monthly tax deduction in remaining months","Monthly tax deduction")</f>
        <v>Monthly tax deduction in remaining months</v>
      </c>
      <c r="C27" s="379"/>
      <c r="D27" s="161">
        <f>IF(C8=0,D26/C7,D26/C8)</f>
        <v>6750</v>
      </c>
      <c r="E27" s="19"/>
      <c r="F27" s="19"/>
      <c r="G27" s="19"/>
      <c r="H27" s="19"/>
      <c r="I27" s="19"/>
      <c r="J27" s="19"/>
      <c r="K27" s="19"/>
      <c r="L27" s="37"/>
    </row>
    <row r="28" spans="1:43" x14ac:dyDescent="0.25">
      <c r="A28" s="40"/>
      <c r="B28" s="12"/>
      <c r="C28" s="12"/>
      <c r="D28" s="12"/>
      <c r="E28" s="12"/>
      <c r="F28" s="244"/>
      <c r="G28" s="12"/>
      <c r="H28" s="12"/>
      <c r="I28" s="12"/>
      <c r="J28" s="12"/>
      <c r="K28" s="12"/>
      <c r="L28" s="41"/>
      <c r="M28" s="19"/>
    </row>
    <row r="29" spans="1:43" x14ac:dyDescent="0.25">
      <c r="A29" s="19"/>
      <c r="B29" s="19"/>
      <c r="C29" s="19"/>
      <c r="D29" s="19"/>
      <c r="E29" s="19"/>
      <c r="F29" s="19"/>
      <c r="G29" s="19"/>
      <c r="H29" s="19"/>
    </row>
    <row r="30" spans="1:43" x14ac:dyDescent="0.25">
      <c r="A30" s="19"/>
      <c r="B30" s="19"/>
      <c r="C30" s="19"/>
      <c r="D30" s="19"/>
      <c r="E30" s="19"/>
      <c r="F30" s="19"/>
      <c r="G30" s="19"/>
      <c r="H30" s="19"/>
    </row>
    <row r="31" spans="1:43" x14ac:dyDescent="0.25">
      <c r="A31" s="19"/>
      <c r="B31" s="19"/>
      <c r="C31" s="19"/>
      <c r="D31" s="19"/>
      <c r="E31" s="19"/>
      <c r="F31" s="19"/>
      <c r="G31" s="19"/>
      <c r="H31" s="19"/>
    </row>
    <row r="32" spans="1:43" x14ac:dyDescent="0.25">
      <c r="A32" s="19"/>
      <c r="B32" s="19"/>
      <c r="C32" s="19"/>
      <c r="D32" s="19"/>
      <c r="E32" s="19"/>
      <c r="G32" s="19"/>
      <c r="H32" s="19"/>
    </row>
    <row r="33" spans="1:23" ht="15" customHeight="1" x14ac:dyDescent="0.25">
      <c r="A33" s="371" t="s">
        <v>21</v>
      </c>
      <c r="B33" s="372"/>
      <c r="C33" s="372"/>
      <c r="D33" s="372"/>
      <c r="E33" s="373"/>
      <c r="G33" s="19"/>
      <c r="H33" s="19"/>
    </row>
    <row r="34" spans="1:23" s="21" customFormat="1" x14ac:dyDescent="0.25">
      <c r="A34" s="22" t="s">
        <v>3</v>
      </c>
      <c r="B34" s="23" t="s">
        <v>22</v>
      </c>
      <c r="C34" s="23" t="s">
        <v>23</v>
      </c>
      <c r="D34" s="23" t="s">
        <v>4</v>
      </c>
      <c r="E34" s="23" t="s">
        <v>5</v>
      </c>
      <c r="F34" s="1"/>
      <c r="G34" s="19"/>
      <c r="H34" s="19"/>
      <c r="I34" s="1"/>
      <c r="J34" s="1"/>
      <c r="K34" s="1"/>
      <c r="L34" s="1"/>
      <c r="M34" s="1"/>
      <c r="N34" s="1"/>
      <c r="O34" s="1"/>
      <c r="P34" s="1"/>
      <c r="Q34" s="1"/>
      <c r="R34" s="1"/>
      <c r="S34" s="1"/>
      <c r="T34" s="1"/>
      <c r="U34" s="1"/>
      <c r="V34" s="1"/>
      <c r="W34" s="1"/>
    </row>
    <row r="35" spans="1:23" s="21" customFormat="1" ht="15.75" x14ac:dyDescent="0.3">
      <c r="A35" s="24">
        <v>1</v>
      </c>
      <c r="B35" s="25">
        <v>0</v>
      </c>
      <c r="C35" s="25">
        <v>600000</v>
      </c>
      <c r="D35" s="8">
        <v>0</v>
      </c>
      <c r="E35" s="26">
        <v>0</v>
      </c>
      <c r="F35" s="1"/>
      <c r="G35" s="27"/>
      <c r="H35" s="27"/>
      <c r="I35" s="1"/>
      <c r="J35" s="1"/>
      <c r="K35" s="1"/>
      <c r="L35" s="1"/>
      <c r="M35" s="1"/>
      <c r="N35" s="1"/>
      <c r="O35" s="1"/>
      <c r="P35" s="1"/>
      <c r="Q35" s="1"/>
      <c r="R35" s="1"/>
      <c r="S35" s="1"/>
      <c r="T35" s="1"/>
      <c r="U35" s="1"/>
      <c r="V35" s="1"/>
      <c r="W35" s="1"/>
    </row>
    <row r="36" spans="1:23" s="21" customFormat="1" ht="15.75" x14ac:dyDescent="0.3">
      <c r="A36" s="24">
        <f t="shared" ref="A36:A41" si="3">+A35+1</f>
        <v>2</v>
      </c>
      <c r="B36" s="25">
        <f t="shared" ref="B36:B40" si="4">+C35+1-0.1</f>
        <v>600000.9</v>
      </c>
      <c r="C36" s="25">
        <v>1200000.1000000001</v>
      </c>
      <c r="D36" s="78">
        <v>0</v>
      </c>
      <c r="E36" s="77">
        <v>2.5000000000000001E-2</v>
      </c>
      <c r="F36" s="1"/>
      <c r="G36" s="19"/>
      <c r="H36" s="19"/>
      <c r="I36" s="1"/>
      <c r="J36" s="1"/>
      <c r="K36" s="1"/>
      <c r="L36" s="1"/>
      <c r="M36" s="1"/>
      <c r="N36" s="1"/>
      <c r="O36" s="1"/>
      <c r="P36" s="1"/>
      <c r="Q36" s="1"/>
      <c r="R36" s="1"/>
      <c r="S36" s="1"/>
      <c r="T36" s="1"/>
      <c r="U36" s="1"/>
      <c r="V36" s="1"/>
      <c r="W36" s="1"/>
    </row>
    <row r="37" spans="1:23" s="21" customFormat="1" ht="15.75" x14ac:dyDescent="0.3">
      <c r="A37" s="24">
        <f t="shared" si="3"/>
        <v>3</v>
      </c>
      <c r="B37" s="25">
        <f t="shared" si="4"/>
        <v>1200001</v>
      </c>
      <c r="C37" s="25">
        <v>2400000.1</v>
      </c>
      <c r="D37" s="78">
        <v>15000</v>
      </c>
      <c r="E37" s="77">
        <v>0.125</v>
      </c>
      <c r="F37" s="1"/>
      <c r="G37" s="19"/>
      <c r="H37" s="19"/>
      <c r="I37" s="1"/>
      <c r="J37" s="1"/>
      <c r="K37" s="1"/>
      <c r="L37" s="1"/>
      <c r="M37" s="1"/>
      <c r="N37" s="1"/>
      <c r="O37" s="1"/>
      <c r="P37" s="1"/>
      <c r="Q37" s="1"/>
      <c r="R37" s="1"/>
      <c r="S37" s="1"/>
      <c r="T37" s="1"/>
      <c r="U37" s="1"/>
      <c r="V37" s="1"/>
      <c r="W37" s="1"/>
    </row>
    <row r="38" spans="1:23" s="21" customFormat="1" ht="15.75" x14ac:dyDescent="0.3">
      <c r="A38" s="24">
        <f t="shared" si="3"/>
        <v>4</v>
      </c>
      <c r="B38" s="25">
        <f t="shared" si="4"/>
        <v>2400001</v>
      </c>
      <c r="C38" s="25">
        <v>3600000.1</v>
      </c>
      <c r="D38" s="78">
        <v>165000</v>
      </c>
      <c r="E38" s="77">
        <v>0.2</v>
      </c>
      <c r="F38" s="1"/>
      <c r="G38" s="19"/>
      <c r="H38" s="19"/>
      <c r="I38" s="1"/>
      <c r="J38" s="1"/>
      <c r="K38" s="1"/>
      <c r="L38" s="1"/>
      <c r="M38" s="1"/>
      <c r="N38" s="1"/>
      <c r="O38" s="1"/>
      <c r="P38" s="1"/>
      <c r="Q38" s="1"/>
      <c r="R38" s="1"/>
      <c r="S38" s="1"/>
      <c r="T38" s="1"/>
      <c r="U38" s="1"/>
      <c r="V38" s="1"/>
      <c r="W38" s="1"/>
    </row>
    <row r="39" spans="1:23" s="21" customFormat="1" ht="15.75" x14ac:dyDescent="0.3">
      <c r="A39" s="24">
        <f t="shared" si="3"/>
        <v>5</v>
      </c>
      <c r="B39" s="25">
        <f t="shared" si="4"/>
        <v>3600001</v>
      </c>
      <c r="C39" s="25">
        <v>6000000.0999999996</v>
      </c>
      <c r="D39" s="78">
        <v>405000</v>
      </c>
      <c r="E39" s="77">
        <v>0.25</v>
      </c>
      <c r="F39" s="1"/>
      <c r="G39" s="19"/>
      <c r="H39" s="19"/>
      <c r="I39" s="1"/>
      <c r="J39" s="1"/>
      <c r="K39" s="1"/>
      <c r="L39" s="1"/>
      <c r="M39" s="1"/>
      <c r="N39" s="1"/>
      <c r="O39" s="1"/>
      <c r="P39" s="1"/>
      <c r="Q39" s="1"/>
      <c r="R39" s="1"/>
      <c r="S39" s="1"/>
      <c r="T39" s="1"/>
      <c r="U39" s="1"/>
      <c r="V39" s="1"/>
      <c r="W39" s="1"/>
    </row>
    <row r="40" spans="1:23" s="21" customFormat="1" ht="15.75" x14ac:dyDescent="0.3">
      <c r="A40" s="24">
        <f t="shared" si="3"/>
        <v>6</v>
      </c>
      <c r="B40" s="25">
        <f t="shared" si="4"/>
        <v>6000001</v>
      </c>
      <c r="C40" s="25">
        <v>12000000.1</v>
      </c>
      <c r="D40" s="78">
        <v>1005000</v>
      </c>
      <c r="E40" s="77">
        <v>0.32500000000000001</v>
      </c>
      <c r="F40" s="1"/>
      <c r="G40" s="19"/>
      <c r="H40" s="19"/>
      <c r="I40" s="1"/>
      <c r="J40" s="1"/>
      <c r="K40" s="1"/>
      <c r="L40" s="1"/>
      <c r="M40" s="1"/>
      <c r="N40" s="1"/>
      <c r="O40" s="1"/>
      <c r="P40" s="1"/>
      <c r="Q40" s="1"/>
      <c r="R40" s="1"/>
      <c r="S40" s="1"/>
      <c r="T40" s="1"/>
      <c r="U40" s="1"/>
      <c r="V40" s="1"/>
      <c r="W40" s="1"/>
    </row>
    <row r="41" spans="1:23" s="21" customFormat="1" ht="15.75" x14ac:dyDescent="0.3">
      <c r="A41" s="24">
        <f t="shared" si="3"/>
        <v>7</v>
      </c>
      <c r="B41" s="25">
        <f>+C40+1-0.1</f>
        <v>12000001</v>
      </c>
      <c r="C41" s="25">
        <v>0</v>
      </c>
      <c r="D41" s="78">
        <v>2955000</v>
      </c>
      <c r="E41" s="77">
        <v>0.35</v>
      </c>
      <c r="F41" s="1"/>
      <c r="G41" s="19"/>
      <c r="H41" s="19"/>
      <c r="I41" s="1"/>
      <c r="J41" s="1"/>
      <c r="K41" s="1"/>
      <c r="L41" s="1"/>
      <c r="M41" s="1"/>
      <c r="N41" s="1"/>
      <c r="O41" s="1"/>
      <c r="P41" s="1"/>
      <c r="Q41" s="1"/>
      <c r="R41" s="1"/>
      <c r="S41" s="1"/>
      <c r="T41" s="1"/>
      <c r="U41" s="1"/>
      <c r="V41" s="1"/>
      <c r="W41" s="1"/>
    </row>
  </sheetData>
  <sheetProtection algorithmName="SHA-512" hashValue="40CV1uCZDi/nkLB9t2p3iX4VB5oRV0T9xRlWO/FDicvYjh5DuF9QYLLYXkqZfrSb63E4Ok/RMmMRChmRk1Dkng==" saltValue="F4heOtmhusOM9sSUUbgqBw==" spinCount="100000" sheet="1" selectLockedCells="1"/>
  <mergeCells count="17">
    <mergeCell ref="S10:U10"/>
    <mergeCell ref="R8:R10"/>
    <mergeCell ref="F17:L17"/>
    <mergeCell ref="A33:E33"/>
    <mergeCell ref="B26:C26"/>
    <mergeCell ref="F10:G10"/>
    <mergeCell ref="F11:G11"/>
    <mergeCell ref="F9:G9"/>
    <mergeCell ref="F8:G8"/>
    <mergeCell ref="B19:C19"/>
    <mergeCell ref="B10:D10"/>
    <mergeCell ref="B27:C27"/>
    <mergeCell ref="F6:G6"/>
    <mergeCell ref="H6:I6"/>
    <mergeCell ref="J6:K6"/>
    <mergeCell ref="F5:K5"/>
    <mergeCell ref="F7:G7"/>
  </mergeCells>
  <conditionalFormatting sqref="K7:K11">
    <cfRule type="containsText" dxfId="2" priority="2" operator="containsText" text="was lower tax">
      <formula>NOT(ISERROR(SEARCH("was lower tax",K7)))</formula>
    </cfRule>
    <cfRule type="cellIs" dxfId="1" priority="3" operator="equal">
      <formula>"""was lower tax"""</formula>
    </cfRule>
  </conditionalFormatting>
  <conditionalFormatting sqref="J7:J11">
    <cfRule type="cellIs" dxfId="0" priority="1" operator="lessThan">
      <formula>0</formula>
    </cfRule>
  </conditionalFormatting>
  <dataValidations count="12">
    <dataValidation allowBlank="1" showInputMessage="1" showErrorMessage="1" promptTitle="FinanTax Consulting:" prompt="use this row if there is any salary review during the period. Insert new salary after review and remaining months." sqref="R8:R9" xr:uid="{00000000-0002-0000-0000-000000000000}"/>
    <dataValidation allowBlank="1" showInputMessage="1" showErrorMessage="1" promptTitle="FinanTax Consulting:" prompt="Insert Monthly Salary, Including all benefits." sqref="R7" xr:uid="{00000000-0002-0000-0000-000001000000}"/>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7" xr:uid="{00000000-0002-0000-0000-000002000000}"/>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T9" xr:uid="{00000000-0002-0000-0000-000003000000}"/>
    <dataValidation allowBlank="1" showInputMessage="1" showErrorMessage="1" promptTitle="FinanTax Consulting:" prompt="use this row if there is any salary increament during the period. Insert new salary after increament and remaining months." sqref="A10" xr:uid="{00000000-0002-0000-0000-000004000000}"/>
    <dataValidation allowBlank="1" showInputMessage="1" showErrorMessage="1" promptTitle="FinanTax Consulting:" prompt="Use this row if there is any other benefit paid during the period, for example 13th salary, performance or sales bonus etc." sqref="A9" xr:uid="{0A32F277-2A1A-42B1-845D-EAE4C603F973}"/>
    <dataValidation allowBlank="1" showInputMessage="1" showErrorMessage="1" promptTitle="FinanTax Consulting:" prompt="Use this section if there is any salary increament during the period. For example if in first 6 months salary was paid @ of Rs. 50,000/-month and salary reviewed to Rs. 55,000/- month. Write Reviewed salary in this section. Select 6 months in first row." sqref="A8" xr:uid="{774224F9-6B10-4910-AC28-1924BC81FB9A}"/>
    <dataValidation allowBlank="1" showInputMessage="1" showErrorMessage="1" promptTitle="FinanTax Consulting" prompt="Use this section to add monthly gross pay at the start of tax year." sqref="A7" xr:uid="{7827DB24-3171-42C7-8BAA-BDCB2D0A41EB}"/>
    <dataValidation allowBlank="1" showInputMessage="1" showErrorMessage="1" promptTitle="FinanTax Consulting" prompt="Add months before any review, i.e., if an employee gets 50,000 from July to Dec and then 55,000 from onwards, add 6 months here." sqref="C7" xr:uid="{B487EBB7-A031-4F64-9750-A7643BDAFC62}"/>
    <dataValidation allowBlank="1" showInputMessage="1" showErrorMessage="1" promptTitle="Monthly Pay" prompt="Use this section to add monthly gross pay at the start of tax year." sqref="B7" xr:uid="{119481BF-208F-4311-B323-689B9B0A628C}"/>
    <dataValidation allowBlank="1" showInputMessage="1" showErrorMessage="1" promptTitle="Reviewed Pay" prompt="Use this section if there is any salary increament during the period. For example if in first 6 months salary was paid @ of Rs. 50,000/-month and salary reviewed to Rs. 55,000/- month. Write Reviewed salary in this section. Select 6 months in first row." sqref="B8" xr:uid="{5A2B8149-E765-4961-BB87-497C5C1930C4}"/>
    <dataValidation allowBlank="1" showInputMessage="1" showErrorMessage="1" promptTitle="Any other benefit(s)" prompt="Use this row if there is any other benefit paid during the period, for example 13th salary, performance or sales bonus etc." sqref="B9" xr:uid="{99205523-0B06-4A11-B8CD-5F2BA219CAD6}"/>
  </dataValidations>
  <hyperlinks>
    <hyperlink ref="F20" r:id="rId1" xr:uid="{00000000-0004-0000-0000-000000000000}"/>
    <hyperlink ref="F21" r:id="rId2" xr:uid="{BA158BF6-92A0-403C-BCA1-978D59B55D17}"/>
  </hyperlinks>
  <printOptions horizontalCentered="1"/>
  <pageMargins left="0.34" right="0.23" top="0.99" bottom="0.75" header="0.3" footer="0.3"/>
  <pageSetup scale="8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AD6F6-4322-4629-AC4D-D0784A74FAA4}">
  <sheetPr>
    <tabColor theme="9" tint="0.59999389629810485"/>
    <pageSetUpPr fitToPage="1"/>
  </sheetPr>
  <dimension ref="A1:Q76"/>
  <sheetViews>
    <sheetView workbookViewId="0">
      <selection activeCell="A6" sqref="A6:C7"/>
    </sheetView>
  </sheetViews>
  <sheetFormatPr defaultRowHeight="15" x14ac:dyDescent="0.25"/>
  <cols>
    <col min="1" max="1" width="17" customWidth="1"/>
    <col min="2" max="3" width="12.140625" bestFit="1" customWidth="1"/>
    <col min="4" max="4" width="14.5703125" customWidth="1"/>
    <col min="5" max="5" width="15.28515625" customWidth="1"/>
    <col min="6" max="6" width="13.140625" customWidth="1"/>
    <col min="7" max="7" width="10.7109375" bestFit="1" customWidth="1"/>
    <col min="8" max="8" width="11.85546875" bestFit="1" customWidth="1"/>
    <col min="9" max="9" width="20.7109375" bestFit="1" customWidth="1"/>
    <col min="10" max="10" width="9.28515625" customWidth="1"/>
    <col min="11" max="11" width="10.28515625" bestFit="1" customWidth="1"/>
    <col min="12" max="12" width="9.28515625" bestFit="1" customWidth="1"/>
  </cols>
  <sheetData>
    <row r="1" spans="1:17" s="80" customFormat="1" ht="15.75" customHeight="1" x14ac:dyDescent="0.2">
      <c r="A1" s="251" t="s">
        <v>60</v>
      </c>
      <c r="B1" s="252"/>
      <c r="C1" s="252"/>
      <c r="D1" s="252"/>
      <c r="E1" s="252"/>
      <c r="F1" s="252"/>
      <c r="G1" s="252"/>
      <c r="H1" s="252"/>
      <c r="I1" s="252"/>
      <c r="J1" s="79"/>
      <c r="K1" s="79"/>
      <c r="L1" s="79"/>
    </row>
    <row r="2" spans="1:17" s="80" customFormat="1" ht="15.75" customHeight="1" x14ac:dyDescent="0.2">
      <c r="A2" s="251" t="s">
        <v>61</v>
      </c>
      <c r="B2" s="252"/>
      <c r="C2" s="252"/>
      <c r="D2" s="252"/>
      <c r="E2" s="252"/>
      <c r="F2" s="252"/>
      <c r="G2" s="252"/>
      <c r="H2" s="252"/>
      <c r="I2" s="252"/>
      <c r="J2" s="79"/>
      <c r="K2" s="79"/>
      <c r="L2" s="79"/>
    </row>
    <row r="3" spans="1:17" s="80" customFormat="1" ht="15.75" customHeight="1" thickBot="1" x14ac:dyDescent="0.25">
      <c r="A3" s="251" t="s">
        <v>166</v>
      </c>
      <c r="B3" s="252"/>
      <c r="C3" s="252"/>
      <c r="D3" s="252"/>
      <c r="E3" s="252"/>
      <c r="F3" s="252"/>
      <c r="G3" s="252"/>
      <c r="H3" s="252"/>
      <c r="I3" s="252"/>
      <c r="J3" s="79"/>
      <c r="K3" s="79"/>
      <c r="L3" s="79"/>
    </row>
    <row r="4" spans="1:17" x14ac:dyDescent="0.25">
      <c r="A4" s="380"/>
      <c r="B4" s="381"/>
      <c r="C4" s="381"/>
      <c r="D4" s="381"/>
      <c r="E4" s="381"/>
      <c r="F4" s="381"/>
      <c r="G4" s="381"/>
      <c r="H4" s="381"/>
      <c r="I4" s="382"/>
      <c r="J4" s="81"/>
      <c r="K4" s="81"/>
      <c r="L4" s="81"/>
      <c r="M4" s="81"/>
      <c r="N4" s="81"/>
      <c r="O4" s="81"/>
      <c r="P4" s="81"/>
      <c r="Q4" s="81"/>
    </row>
    <row r="5" spans="1:17" ht="60" customHeight="1" x14ac:dyDescent="0.25">
      <c r="A5" s="383" t="s">
        <v>170</v>
      </c>
      <c r="B5" s="384"/>
      <c r="C5" s="385"/>
      <c r="D5" s="82" t="s">
        <v>27</v>
      </c>
      <c r="E5" s="83" t="s">
        <v>28</v>
      </c>
      <c r="F5" s="83" t="s">
        <v>29</v>
      </c>
      <c r="G5" s="83" t="s">
        <v>30</v>
      </c>
      <c r="H5" s="83" t="s">
        <v>31</v>
      </c>
      <c r="I5" s="84" t="s">
        <v>32</v>
      </c>
      <c r="J5" s="85"/>
      <c r="K5" s="86"/>
      <c r="L5" s="87"/>
      <c r="M5" s="81"/>
      <c r="N5" s="81"/>
      <c r="O5" s="81"/>
      <c r="P5" s="81"/>
      <c r="Q5" s="81"/>
    </row>
    <row r="6" spans="1:17" x14ac:dyDescent="0.25">
      <c r="A6" s="386">
        <v>1050000</v>
      </c>
      <c r="B6" s="387"/>
      <c r="C6" s="388"/>
      <c r="D6" s="392" t="s">
        <v>33</v>
      </c>
      <c r="E6" s="168"/>
      <c r="F6" s="168"/>
      <c r="G6" s="168"/>
      <c r="H6" s="392" t="s">
        <v>34</v>
      </c>
      <c r="I6" s="394" t="s">
        <v>35</v>
      </c>
      <c r="J6" s="81"/>
      <c r="K6" s="87"/>
      <c r="L6" s="88"/>
      <c r="M6" s="81"/>
      <c r="N6" s="81"/>
      <c r="O6" s="81"/>
      <c r="P6" s="81"/>
      <c r="Q6" s="81"/>
    </row>
    <row r="7" spans="1:17" ht="15" customHeight="1" x14ac:dyDescent="0.25">
      <c r="A7" s="389"/>
      <c r="B7" s="390"/>
      <c r="C7" s="391"/>
      <c r="D7" s="393"/>
      <c r="E7" s="169"/>
      <c r="F7" s="169"/>
      <c r="G7" s="169"/>
      <c r="H7" s="393"/>
      <c r="I7" s="395"/>
      <c r="J7" s="81"/>
      <c r="K7" s="87"/>
      <c r="L7" s="87"/>
      <c r="M7" s="81"/>
      <c r="N7" s="81"/>
      <c r="O7" s="81"/>
      <c r="P7" s="81"/>
      <c r="Q7" s="81"/>
    </row>
    <row r="8" spans="1:17" ht="22.5" customHeight="1" thickBot="1" x14ac:dyDescent="0.3">
      <c r="A8" s="89"/>
      <c r="B8" s="396"/>
      <c r="C8" s="396"/>
      <c r="D8" s="90">
        <f>VLOOKUP(A6,$B$30:$E$37,3)</f>
        <v>10000</v>
      </c>
      <c r="E8" s="90">
        <f>IF($A$6&gt;$B$37,$C$36,IF(ISNA(VLOOKUP($A$6,$C$30:$C$37,1)),0,VLOOKUP($A$6,$C$30:$C$37,1)))</f>
        <v>800000.1</v>
      </c>
      <c r="F8" s="90">
        <f>IF(E8&gt;0,A6-E8,0)</f>
        <v>249999.90000000002</v>
      </c>
      <c r="G8" s="91">
        <f>IF($A$6&gt;$E$8,VLOOKUP($A$6,$B$30:$E$37,4),0)</f>
        <v>0.125</v>
      </c>
      <c r="H8" s="90">
        <f>F8*G8</f>
        <v>31249.987500000003</v>
      </c>
      <c r="I8" s="92">
        <f>+D8+H8</f>
        <v>41249.987500000003</v>
      </c>
      <c r="J8" s="81"/>
      <c r="K8" s="81"/>
      <c r="L8" s="81"/>
      <c r="M8" s="81"/>
      <c r="N8" s="81"/>
      <c r="O8" s="81"/>
      <c r="P8" s="81"/>
      <c r="Q8" s="81"/>
    </row>
    <row r="9" spans="1:17" ht="16.5" thickTop="1" thickBot="1" x14ac:dyDescent="0.3">
      <c r="A9" s="89"/>
      <c r="B9" s="93"/>
      <c r="C9" s="93"/>
      <c r="D9" s="94"/>
      <c r="E9" s="94"/>
      <c r="F9" s="94"/>
      <c r="G9" s="94"/>
      <c r="H9" s="94"/>
      <c r="I9" s="95"/>
      <c r="J9" s="81"/>
      <c r="K9" s="81"/>
      <c r="L9" s="81"/>
      <c r="M9" s="81"/>
      <c r="N9" s="81"/>
      <c r="O9" s="81"/>
      <c r="P9" s="81"/>
      <c r="Q9" s="81"/>
    </row>
    <row r="10" spans="1:17" ht="18.75" thickBot="1" x14ac:dyDescent="0.3">
      <c r="A10" s="96"/>
      <c r="B10" s="97"/>
      <c r="C10" s="97"/>
      <c r="D10" s="98"/>
      <c r="E10" s="98"/>
      <c r="F10" s="397" t="s">
        <v>63</v>
      </c>
      <c r="G10" s="398"/>
      <c r="H10" s="399"/>
      <c r="I10" s="167">
        <f>I8</f>
        <v>41249.987500000003</v>
      </c>
      <c r="J10" s="81"/>
      <c r="K10" s="81"/>
      <c r="L10" s="81"/>
      <c r="M10" s="81"/>
      <c r="N10" s="81"/>
      <c r="O10" s="81"/>
      <c r="P10" s="81"/>
      <c r="Q10" s="81"/>
    </row>
    <row r="11" spans="1:17" x14ac:dyDescent="0.25">
      <c r="A11" s="99"/>
      <c r="B11" s="100"/>
      <c r="C11" s="100"/>
      <c r="D11" s="101"/>
      <c r="E11" s="101"/>
      <c r="F11" s="101"/>
      <c r="G11" s="101"/>
      <c r="H11" s="101"/>
      <c r="I11" s="102"/>
      <c r="J11" s="81"/>
      <c r="K11" s="81"/>
      <c r="L11" s="81"/>
      <c r="M11" s="81"/>
      <c r="N11" s="81"/>
      <c r="O11" s="81"/>
      <c r="P11" s="81"/>
      <c r="Q11" s="81"/>
    </row>
    <row r="12" spans="1:17" ht="19.5" x14ac:dyDescent="0.25">
      <c r="A12" s="103" t="s">
        <v>7</v>
      </c>
      <c r="B12" s="104"/>
      <c r="C12" s="104"/>
      <c r="D12" s="104"/>
      <c r="E12" s="104"/>
      <c r="F12" s="104"/>
      <c r="G12" s="105"/>
      <c r="H12" s="106"/>
      <c r="I12" s="102"/>
      <c r="J12" s="81"/>
      <c r="K12" s="87"/>
      <c r="L12" s="81"/>
      <c r="M12" s="81"/>
      <c r="N12" s="81"/>
      <c r="O12" s="81"/>
      <c r="P12" s="81"/>
      <c r="Q12" s="81"/>
    </row>
    <row r="13" spans="1:17" ht="19.5" x14ac:dyDescent="0.25">
      <c r="A13" s="107" t="s">
        <v>16</v>
      </c>
      <c r="B13" s="108"/>
      <c r="C13" s="108"/>
      <c r="D13" s="108"/>
      <c r="E13" s="108"/>
      <c r="F13" s="108"/>
      <c r="G13" s="109"/>
      <c r="H13" s="106"/>
      <c r="I13" s="102"/>
      <c r="J13" s="81"/>
      <c r="K13" s="87"/>
      <c r="L13" s="81"/>
      <c r="M13" s="81"/>
      <c r="N13" s="81"/>
      <c r="O13" s="81"/>
      <c r="P13" s="81"/>
      <c r="Q13" s="81"/>
    </row>
    <row r="14" spans="1:17" ht="14.25" customHeight="1" x14ac:dyDescent="0.25">
      <c r="A14" s="400" t="s">
        <v>17</v>
      </c>
      <c r="B14" s="401"/>
      <c r="C14" s="401"/>
      <c r="D14" s="401"/>
      <c r="E14" s="401"/>
      <c r="F14" s="401"/>
      <c r="G14" s="402"/>
      <c r="H14" s="106"/>
      <c r="I14" s="102"/>
      <c r="J14" s="81"/>
      <c r="K14" s="87"/>
      <c r="L14" s="81"/>
      <c r="M14" s="81"/>
      <c r="N14" s="81"/>
      <c r="O14" s="81"/>
      <c r="P14" s="81"/>
      <c r="Q14" s="81"/>
    </row>
    <row r="15" spans="1:17" ht="14.25" customHeight="1" x14ac:dyDescent="0.25">
      <c r="A15" s="110" t="s">
        <v>26</v>
      </c>
      <c r="B15" s="108"/>
      <c r="C15" s="108"/>
      <c r="D15" s="108"/>
      <c r="E15" s="108"/>
      <c r="F15" s="108"/>
      <c r="G15" s="109"/>
      <c r="H15" s="106"/>
      <c r="I15" s="102"/>
      <c r="J15" s="111"/>
      <c r="K15" s="81"/>
      <c r="L15" s="81"/>
      <c r="M15" s="81"/>
      <c r="N15" s="81"/>
      <c r="O15" s="81"/>
      <c r="P15" s="81"/>
      <c r="Q15" s="81"/>
    </row>
    <row r="16" spans="1:17" ht="14.25" customHeight="1" x14ac:dyDescent="0.25">
      <c r="A16" s="110" t="s">
        <v>18</v>
      </c>
      <c r="B16" s="108"/>
      <c r="C16" s="108"/>
      <c r="D16" s="108"/>
      <c r="E16" s="108"/>
      <c r="F16" s="108"/>
      <c r="G16" s="109"/>
      <c r="H16" s="106"/>
      <c r="I16" s="102"/>
    </row>
    <row r="17" spans="1:9" ht="14.25" customHeight="1" x14ac:dyDescent="0.25">
      <c r="A17" s="112" t="s">
        <v>8</v>
      </c>
      <c r="B17" s="108"/>
      <c r="C17" s="108"/>
      <c r="D17" s="108"/>
      <c r="E17" s="108"/>
      <c r="F17" s="108"/>
      <c r="G17" s="109"/>
      <c r="H17" s="106"/>
      <c r="I17" s="102"/>
    </row>
    <row r="18" spans="1:9" ht="14.25" customHeight="1" x14ac:dyDescent="0.25">
      <c r="A18" s="212" t="s">
        <v>145</v>
      </c>
      <c r="B18" s="108"/>
      <c r="C18" s="108"/>
      <c r="D18" s="108"/>
      <c r="E18" s="108"/>
      <c r="F18" s="108"/>
      <c r="G18" s="109"/>
      <c r="H18" s="106"/>
      <c r="I18" s="102"/>
    </row>
    <row r="19" spans="1:9" ht="14.25" customHeight="1" x14ac:dyDescent="0.25">
      <c r="A19" s="110" t="s">
        <v>64</v>
      </c>
      <c r="B19" s="108"/>
      <c r="C19" s="108"/>
      <c r="D19" s="108"/>
      <c r="E19" s="108"/>
      <c r="F19" s="108"/>
      <c r="G19" s="109"/>
      <c r="H19" s="113"/>
      <c r="I19" s="113"/>
    </row>
    <row r="20" spans="1:9" x14ac:dyDescent="0.25">
      <c r="A20" s="114"/>
      <c r="B20" s="115"/>
      <c r="C20" s="115"/>
      <c r="D20" s="115"/>
      <c r="E20" s="115"/>
      <c r="F20" s="115"/>
      <c r="G20" s="116"/>
      <c r="H20" s="113"/>
      <c r="I20" s="113"/>
    </row>
    <row r="21" spans="1:9" x14ac:dyDescent="0.25">
      <c r="A21" s="114"/>
      <c r="B21" s="115"/>
      <c r="C21" s="115"/>
      <c r="D21" s="115"/>
      <c r="E21" s="115"/>
      <c r="F21" s="115"/>
      <c r="G21" s="116"/>
      <c r="H21" s="113"/>
      <c r="I21" s="113"/>
    </row>
    <row r="22" spans="1:9" x14ac:dyDescent="0.25">
      <c r="A22" s="114"/>
      <c r="B22" s="115"/>
      <c r="C22" s="81"/>
      <c r="D22" s="115"/>
      <c r="E22" s="115"/>
      <c r="F22" s="115"/>
      <c r="G22" s="116"/>
      <c r="H22" s="113"/>
      <c r="I22" s="113"/>
    </row>
    <row r="23" spans="1:9" x14ac:dyDescent="0.25">
      <c r="A23" s="114"/>
      <c r="B23" s="115"/>
      <c r="C23" s="115"/>
      <c r="D23" s="115"/>
      <c r="E23" s="115"/>
      <c r="F23" s="115"/>
      <c r="G23" s="116"/>
      <c r="H23" s="113"/>
      <c r="I23" s="113"/>
    </row>
    <row r="24" spans="1:9" x14ac:dyDescent="0.25">
      <c r="A24" s="117"/>
      <c r="B24" s="118"/>
      <c r="C24" s="118"/>
      <c r="D24" s="118"/>
      <c r="E24" s="118"/>
      <c r="F24" s="118"/>
      <c r="G24" s="119"/>
      <c r="H24" s="113"/>
      <c r="I24" s="113"/>
    </row>
    <row r="25" spans="1:9" s="122" customFormat="1" ht="14.25" x14ac:dyDescent="0.2">
      <c r="A25" s="120"/>
      <c r="B25" s="121"/>
      <c r="C25" s="121"/>
      <c r="D25" s="121"/>
      <c r="E25" s="121"/>
      <c r="F25" s="121"/>
      <c r="G25" s="113"/>
      <c r="H25" s="113"/>
      <c r="I25" s="113"/>
    </row>
    <row r="26" spans="1:9" s="122" customFormat="1" ht="14.25" x14ac:dyDescent="0.2">
      <c r="A26" s="120"/>
      <c r="B26" s="121"/>
      <c r="C26" s="121"/>
      <c r="D26" s="121"/>
      <c r="E26" s="121"/>
      <c r="F26" s="121"/>
      <c r="G26" s="113"/>
      <c r="H26" s="113"/>
      <c r="I26" s="113"/>
    </row>
    <row r="27" spans="1:9" s="122" customFormat="1" ht="14.25" x14ac:dyDescent="0.2">
      <c r="A27" s="120"/>
      <c r="B27" s="121"/>
      <c r="C27" s="121"/>
      <c r="D27" s="121"/>
      <c r="E27" s="121"/>
      <c r="F27" s="121"/>
      <c r="H27" s="113"/>
      <c r="I27" s="113"/>
    </row>
    <row r="28" spans="1:9" s="122" customFormat="1" ht="14.25" x14ac:dyDescent="0.2">
      <c r="A28" s="120"/>
      <c r="B28" s="404" t="s">
        <v>66</v>
      </c>
      <c r="C28" s="404"/>
      <c r="D28" s="404"/>
      <c r="E28" s="404"/>
      <c r="F28" s="121"/>
      <c r="H28" s="113"/>
      <c r="I28" s="113"/>
    </row>
    <row r="29" spans="1:9" s="122" customFormat="1" ht="14.25" x14ac:dyDescent="0.2">
      <c r="A29" s="123" t="s">
        <v>3</v>
      </c>
      <c r="B29" s="403" t="s">
        <v>36</v>
      </c>
      <c r="C29" s="403"/>
      <c r="D29" s="124" t="s">
        <v>4</v>
      </c>
      <c r="E29" s="125" t="s">
        <v>5</v>
      </c>
      <c r="F29" s="121"/>
      <c r="G29" s="113"/>
      <c r="H29" s="113"/>
      <c r="I29" s="113"/>
    </row>
    <row r="30" spans="1:9" s="122" customFormat="1" ht="14.25" x14ac:dyDescent="0.2">
      <c r="A30" s="126">
        <v>1</v>
      </c>
      <c r="B30" s="127">
        <v>0</v>
      </c>
      <c r="C30" s="127">
        <v>600000</v>
      </c>
      <c r="D30" s="128">
        <v>0</v>
      </c>
      <c r="E30" s="129">
        <v>0</v>
      </c>
      <c r="F30" s="121"/>
      <c r="G30" s="113"/>
      <c r="H30" s="113"/>
      <c r="I30" s="113"/>
    </row>
    <row r="31" spans="1:9" s="122" customFormat="1" ht="14.25" x14ac:dyDescent="0.2">
      <c r="A31" s="126">
        <v>2</v>
      </c>
      <c r="B31" s="127">
        <f>+C30+1-0.1</f>
        <v>600000.9</v>
      </c>
      <c r="C31" s="127">
        <v>800000.1</v>
      </c>
      <c r="D31" s="130">
        <v>0</v>
      </c>
      <c r="E31" s="131">
        <v>0.05</v>
      </c>
      <c r="F31" s="121"/>
      <c r="G31" s="113"/>
      <c r="H31" s="113"/>
      <c r="I31" s="113"/>
    </row>
    <row r="32" spans="1:9" s="122" customFormat="1" ht="14.25" x14ac:dyDescent="0.2">
      <c r="A32" s="126">
        <v>3</v>
      </c>
      <c r="B32" s="127">
        <f t="shared" ref="B32:B37" si="0">+C31+1-0.1</f>
        <v>800001</v>
      </c>
      <c r="C32" s="127">
        <v>1200000.1000000001</v>
      </c>
      <c r="D32" s="130">
        <v>10000</v>
      </c>
      <c r="E32" s="131">
        <v>0.125</v>
      </c>
      <c r="F32" s="121"/>
      <c r="G32" s="113"/>
      <c r="H32" s="113"/>
      <c r="I32" s="113"/>
    </row>
    <row r="33" spans="1:10" s="122" customFormat="1" ht="14.25" x14ac:dyDescent="0.2">
      <c r="A33" s="126">
        <v>4</v>
      </c>
      <c r="B33" s="127">
        <f t="shared" si="0"/>
        <v>1200001</v>
      </c>
      <c r="C33" s="127">
        <v>2400000.1</v>
      </c>
      <c r="D33" s="130">
        <v>60000</v>
      </c>
      <c r="E33" s="131">
        <v>0.17499999999999999</v>
      </c>
      <c r="F33" s="121"/>
      <c r="G33" s="113"/>
      <c r="H33" s="113"/>
      <c r="I33" s="113"/>
    </row>
    <row r="34" spans="1:10" s="122" customFormat="1" ht="14.25" x14ac:dyDescent="0.2">
      <c r="A34" s="126">
        <v>5</v>
      </c>
      <c r="B34" s="127">
        <f t="shared" si="0"/>
        <v>2400001</v>
      </c>
      <c r="C34" s="127">
        <v>3000000.1</v>
      </c>
      <c r="D34" s="130">
        <v>270000</v>
      </c>
      <c r="E34" s="131">
        <v>0.22500000000000001</v>
      </c>
      <c r="F34" s="121"/>
      <c r="G34" s="113"/>
      <c r="H34" s="113"/>
      <c r="I34" s="113"/>
    </row>
    <row r="35" spans="1:10" s="122" customFormat="1" ht="14.25" x14ac:dyDescent="0.2">
      <c r="A35" s="126">
        <v>6</v>
      </c>
      <c r="B35" s="127">
        <f t="shared" si="0"/>
        <v>3000001</v>
      </c>
      <c r="C35" s="127">
        <v>4000000.1</v>
      </c>
      <c r="D35" s="130">
        <v>405000</v>
      </c>
      <c r="E35" s="131">
        <v>0.27500000000000002</v>
      </c>
      <c r="F35" s="121"/>
      <c r="G35" s="113"/>
      <c r="H35" s="113"/>
      <c r="I35" s="113"/>
    </row>
    <row r="36" spans="1:10" s="122" customFormat="1" ht="14.25" x14ac:dyDescent="0.2">
      <c r="A36" s="126">
        <v>7</v>
      </c>
      <c r="B36" s="127">
        <f t="shared" si="0"/>
        <v>4000001</v>
      </c>
      <c r="C36" s="127">
        <v>6000000.0999999996</v>
      </c>
      <c r="D36" s="130">
        <v>680000</v>
      </c>
      <c r="E36" s="131">
        <v>0.32500000000000001</v>
      </c>
      <c r="F36" s="121"/>
      <c r="G36" s="113"/>
      <c r="H36" s="113"/>
      <c r="I36" s="113"/>
    </row>
    <row r="37" spans="1:10" s="122" customFormat="1" ht="14.25" x14ac:dyDescent="0.2">
      <c r="A37" s="126">
        <v>8</v>
      </c>
      <c r="B37" s="127">
        <f t="shared" si="0"/>
        <v>6000001</v>
      </c>
      <c r="C37" s="127">
        <v>0</v>
      </c>
      <c r="D37" s="130">
        <v>1330000</v>
      </c>
      <c r="E37" s="131">
        <v>0.35</v>
      </c>
      <c r="F37" s="121"/>
      <c r="G37" s="113"/>
      <c r="H37" s="113"/>
      <c r="I37" s="113"/>
    </row>
    <row r="38" spans="1:10" hidden="1" x14ac:dyDescent="0.25">
      <c r="A38" s="133"/>
      <c r="B38" s="133"/>
      <c r="C38" s="133"/>
      <c r="D38" s="133"/>
      <c r="E38" s="133"/>
      <c r="F38" s="133"/>
      <c r="G38" s="100"/>
      <c r="H38" s="100"/>
      <c r="I38" s="100"/>
      <c r="J38" s="100"/>
    </row>
    <row r="39" spans="1:10" hidden="1" x14ac:dyDescent="0.25">
      <c r="A39" s="133"/>
      <c r="B39" s="133"/>
      <c r="C39" s="133"/>
      <c r="D39" s="133"/>
      <c r="E39" s="133"/>
      <c r="F39" s="133"/>
      <c r="G39" s="100"/>
      <c r="H39" s="100"/>
      <c r="I39" s="100"/>
      <c r="J39" s="100"/>
    </row>
    <row r="40" spans="1:10" hidden="1" x14ac:dyDescent="0.25">
      <c r="A40" s="133"/>
      <c r="B40" s="133"/>
      <c r="C40" s="133"/>
      <c r="D40" s="133"/>
      <c r="E40" s="133"/>
      <c r="F40" s="133"/>
      <c r="G40" s="100"/>
      <c r="H40" s="100"/>
      <c r="I40" s="100"/>
      <c r="J40" s="100"/>
    </row>
    <row r="41" spans="1:10" hidden="1" x14ac:dyDescent="0.25">
      <c r="A41" s="133"/>
      <c r="B41" s="133"/>
      <c r="C41" s="133"/>
      <c r="D41" s="133"/>
      <c r="E41" s="133"/>
      <c r="F41" s="133"/>
      <c r="G41" s="100"/>
      <c r="H41" s="100"/>
      <c r="I41" s="100"/>
      <c r="J41" s="100"/>
    </row>
    <row r="42" spans="1:10" hidden="1" x14ac:dyDescent="0.25">
      <c r="A42" s="133"/>
      <c r="B42" s="134" t="s">
        <v>62</v>
      </c>
      <c r="C42" s="133"/>
      <c r="D42" s="133"/>
      <c r="E42" s="133"/>
      <c r="F42" s="133"/>
      <c r="G42" s="100"/>
      <c r="H42" s="100"/>
      <c r="I42" s="100"/>
      <c r="J42" s="100"/>
    </row>
    <row r="43" spans="1:10" hidden="1" x14ac:dyDescent="0.25">
      <c r="A43" s="126"/>
      <c r="B43" s="134" t="s">
        <v>65</v>
      </c>
      <c r="C43" s="135"/>
      <c r="D43" s="132"/>
      <c r="E43" s="136"/>
      <c r="F43" s="133"/>
      <c r="G43" s="100"/>
      <c r="H43" s="100"/>
      <c r="I43" s="100"/>
      <c r="J43" s="100"/>
    </row>
    <row r="44" spans="1:10" x14ac:dyDescent="0.25">
      <c r="A44" s="126"/>
      <c r="B44" s="135"/>
      <c r="C44" s="135"/>
      <c r="D44" s="132"/>
      <c r="E44" s="136"/>
      <c r="F44" s="133"/>
      <c r="G44" s="100"/>
      <c r="H44" s="100"/>
      <c r="I44" s="100"/>
      <c r="J44" s="100"/>
    </row>
    <row r="45" spans="1:10" x14ac:dyDescent="0.25">
      <c r="A45" s="126"/>
      <c r="B45" s="135"/>
      <c r="C45" s="135"/>
      <c r="D45" s="137"/>
      <c r="E45" s="137"/>
      <c r="F45" s="137"/>
      <c r="G45" s="100"/>
      <c r="H45" s="100"/>
      <c r="I45" s="100"/>
      <c r="J45" s="100"/>
    </row>
    <row r="46" spans="1:10" x14ac:dyDescent="0.25">
      <c r="A46" s="126"/>
      <c r="B46" s="135"/>
      <c r="C46" s="135"/>
      <c r="D46" s="137"/>
      <c r="E46" s="137"/>
      <c r="F46" s="137"/>
      <c r="G46" s="100"/>
      <c r="H46" s="100"/>
      <c r="I46" s="100"/>
      <c r="J46" s="100"/>
    </row>
    <row r="47" spans="1:10" x14ac:dyDescent="0.25">
      <c r="A47" s="126"/>
      <c r="B47" s="135"/>
      <c r="C47" s="135"/>
      <c r="D47" s="137"/>
      <c r="E47" s="137"/>
      <c r="F47" s="137"/>
      <c r="G47" s="100"/>
      <c r="H47" s="100"/>
      <c r="I47" s="100"/>
      <c r="J47" s="100"/>
    </row>
    <row r="48" spans="1:10" x14ac:dyDescent="0.25">
      <c r="A48" s="126"/>
      <c r="B48" s="135"/>
      <c r="C48" s="135"/>
      <c r="D48" s="137"/>
      <c r="E48" s="137"/>
      <c r="F48" s="137"/>
      <c r="G48" s="100"/>
      <c r="H48" s="100"/>
      <c r="I48" s="100"/>
      <c r="J48" s="100"/>
    </row>
    <row r="49" spans="1:10" x14ac:dyDescent="0.25">
      <c r="A49" s="126"/>
      <c r="B49" s="135"/>
      <c r="C49" s="135"/>
      <c r="D49" s="137"/>
      <c r="E49" s="137"/>
      <c r="F49" s="137"/>
      <c r="G49" s="100"/>
      <c r="H49" s="100"/>
      <c r="I49" s="100"/>
      <c r="J49" s="100"/>
    </row>
    <row r="50" spans="1:10" x14ac:dyDescent="0.25">
      <c r="A50" s="126"/>
      <c r="B50" s="135"/>
      <c r="C50" s="135"/>
      <c r="D50" s="137"/>
      <c r="E50" s="137"/>
      <c r="F50" s="137"/>
      <c r="G50" s="100"/>
      <c r="H50" s="100"/>
      <c r="I50" s="100"/>
      <c r="J50" s="100"/>
    </row>
    <row r="51" spans="1:10" x14ac:dyDescent="0.25">
      <c r="A51" s="126"/>
      <c r="B51" s="135"/>
      <c r="C51" s="135"/>
      <c r="D51" s="137"/>
      <c r="E51" s="137"/>
      <c r="F51" s="137"/>
      <c r="G51" s="100"/>
      <c r="H51" s="100"/>
      <c r="I51" s="100"/>
      <c r="J51" s="100"/>
    </row>
    <row r="52" spans="1:10" x14ac:dyDescent="0.25">
      <c r="A52" s="126"/>
      <c r="B52" s="135"/>
      <c r="C52" s="135"/>
      <c r="D52" s="137"/>
      <c r="E52" s="137"/>
      <c r="F52" s="137"/>
      <c r="G52" s="100"/>
      <c r="H52" s="100"/>
      <c r="I52" s="100"/>
      <c r="J52" s="100"/>
    </row>
    <row r="53" spans="1:10" x14ac:dyDescent="0.25">
      <c r="A53" s="126"/>
      <c r="B53" s="135"/>
      <c r="C53" s="135"/>
      <c r="D53" s="137"/>
      <c r="E53" s="137"/>
      <c r="F53" s="137"/>
      <c r="G53" s="100"/>
      <c r="H53" s="100"/>
      <c r="I53" s="100"/>
      <c r="J53" s="100"/>
    </row>
    <row r="54" spans="1:10" x14ac:dyDescent="0.25">
      <c r="A54" s="126"/>
      <c r="B54" s="135"/>
      <c r="C54" s="135"/>
      <c r="D54" s="137"/>
      <c r="E54" s="137"/>
      <c r="F54" s="137"/>
      <c r="G54" s="100"/>
      <c r="H54" s="100"/>
      <c r="I54" s="100"/>
      <c r="J54" s="100"/>
    </row>
    <row r="55" spans="1:10" x14ac:dyDescent="0.25">
      <c r="A55" s="126"/>
      <c r="B55" s="135"/>
      <c r="C55" s="135"/>
      <c r="D55" s="137"/>
      <c r="E55" s="137"/>
      <c r="F55" s="137"/>
      <c r="G55" s="100"/>
      <c r="H55" s="100"/>
      <c r="I55" s="100"/>
      <c r="J55" s="100"/>
    </row>
    <row r="56" spans="1:10" x14ac:dyDescent="0.25">
      <c r="A56" s="126"/>
      <c r="B56" s="135"/>
      <c r="C56" s="135"/>
      <c r="D56" s="137"/>
      <c r="E56" s="137"/>
      <c r="F56" s="137"/>
      <c r="G56" s="100"/>
      <c r="H56" s="100"/>
      <c r="I56" s="100"/>
      <c r="J56" s="100"/>
    </row>
    <row r="57" spans="1:10" x14ac:dyDescent="0.25">
      <c r="A57" s="126"/>
      <c r="B57" s="135"/>
      <c r="C57" s="135"/>
      <c r="D57" s="137"/>
      <c r="E57" s="137"/>
      <c r="F57" s="137"/>
      <c r="G57" s="100"/>
      <c r="H57" s="100"/>
      <c r="I57" s="100"/>
      <c r="J57" s="100"/>
    </row>
    <row r="58" spans="1:10" x14ac:dyDescent="0.25">
      <c r="A58" s="126"/>
      <c r="B58" s="135"/>
      <c r="C58" s="135"/>
      <c r="D58" s="137"/>
      <c r="E58" s="137"/>
      <c r="F58" s="137"/>
      <c r="G58" s="100"/>
      <c r="H58" s="100"/>
      <c r="I58" s="100"/>
      <c r="J58" s="100"/>
    </row>
    <row r="59" spans="1:10" x14ac:dyDescent="0.25">
      <c r="A59" s="126"/>
      <c r="B59" s="135"/>
      <c r="C59" s="135"/>
      <c r="D59" s="137"/>
      <c r="E59" s="137"/>
      <c r="F59" s="137"/>
      <c r="G59" s="100"/>
      <c r="H59" s="100"/>
      <c r="I59" s="100"/>
      <c r="J59" s="100"/>
    </row>
    <row r="60" spans="1:10" x14ac:dyDescent="0.25">
      <c r="A60" s="126"/>
      <c r="B60" s="135"/>
      <c r="C60" s="135"/>
      <c r="D60" s="137"/>
      <c r="E60" s="137"/>
      <c r="F60" s="137"/>
      <c r="G60" s="100"/>
      <c r="H60" s="100"/>
      <c r="I60" s="100"/>
      <c r="J60" s="100"/>
    </row>
    <row r="61" spans="1:10" x14ac:dyDescent="0.25">
      <c r="A61" s="126"/>
      <c r="B61" s="135"/>
      <c r="C61" s="135"/>
      <c r="D61" s="137"/>
      <c r="E61" s="137"/>
      <c r="F61" s="137"/>
      <c r="G61" s="100"/>
      <c r="H61" s="100"/>
      <c r="I61" s="100"/>
      <c r="J61" s="100"/>
    </row>
    <row r="62" spans="1:10" x14ac:dyDescent="0.25">
      <c r="A62" s="126"/>
      <c r="B62" s="135"/>
      <c r="C62" s="135"/>
      <c r="D62" s="137"/>
      <c r="E62" s="137"/>
      <c r="F62" s="137"/>
      <c r="G62" s="100"/>
      <c r="H62" s="100"/>
      <c r="I62" s="100"/>
      <c r="J62" s="100"/>
    </row>
    <row r="63" spans="1:10" x14ac:dyDescent="0.25">
      <c r="A63" s="126"/>
      <c r="B63" s="135"/>
      <c r="C63" s="135"/>
      <c r="D63" s="137"/>
      <c r="E63" s="137"/>
      <c r="F63" s="137"/>
      <c r="G63" s="100"/>
      <c r="H63" s="100"/>
      <c r="I63" s="100"/>
      <c r="J63" s="100"/>
    </row>
    <row r="64" spans="1:10" x14ac:dyDescent="0.25">
      <c r="A64" s="138"/>
      <c r="B64" s="139"/>
      <c r="C64" s="139"/>
      <c r="D64" s="100"/>
      <c r="E64" s="100"/>
      <c r="F64" s="100"/>
      <c r="G64" s="100"/>
      <c r="H64" s="100"/>
      <c r="I64" s="100"/>
      <c r="J64" s="100"/>
    </row>
    <row r="65" spans="1:10" x14ac:dyDescent="0.25">
      <c r="A65" s="138"/>
      <c r="B65" s="139"/>
      <c r="C65" s="139"/>
      <c r="D65" s="100"/>
      <c r="E65" s="100"/>
      <c r="F65" s="100"/>
      <c r="G65" s="100"/>
      <c r="H65" s="100"/>
      <c r="I65" s="100"/>
      <c r="J65" s="100"/>
    </row>
    <row r="66" spans="1:10" x14ac:dyDescent="0.25">
      <c r="A66" s="138"/>
      <c r="B66" s="139"/>
      <c r="C66" s="139"/>
      <c r="D66" s="100"/>
      <c r="E66" s="100"/>
      <c r="F66" s="100"/>
      <c r="G66" s="100"/>
      <c r="H66" s="100"/>
      <c r="I66" s="100"/>
      <c r="J66" s="100"/>
    </row>
    <row r="67" spans="1:10" x14ac:dyDescent="0.25">
      <c r="A67" s="138"/>
      <c r="B67" s="139"/>
      <c r="C67" s="139"/>
      <c r="D67" s="100"/>
      <c r="E67" s="100"/>
      <c r="F67" s="100"/>
      <c r="G67" s="100"/>
      <c r="H67" s="100"/>
      <c r="I67" s="100"/>
      <c r="J67" s="100"/>
    </row>
    <row r="68" spans="1:10" x14ac:dyDescent="0.25">
      <c r="A68" s="138"/>
      <c r="B68" s="139"/>
      <c r="C68" s="139"/>
      <c r="D68" s="100"/>
      <c r="E68" s="100"/>
      <c r="F68" s="100"/>
      <c r="G68" s="100"/>
      <c r="H68" s="100"/>
      <c r="I68" s="100"/>
      <c r="J68" s="100"/>
    </row>
    <row r="69" spans="1:10" x14ac:dyDescent="0.25">
      <c r="A69" s="138"/>
      <c r="B69" s="139"/>
      <c r="C69" s="139"/>
      <c r="D69" s="100"/>
      <c r="E69" s="100"/>
      <c r="F69" s="100"/>
      <c r="G69" s="100"/>
      <c r="H69" s="100"/>
      <c r="I69" s="100"/>
      <c r="J69" s="100"/>
    </row>
    <row r="70" spans="1:10" x14ac:dyDescent="0.25">
      <c r="A70" s="138"/>
      <c r="B70" s="139"/>
      <c r="C70" s="139"/>
      <c r="D70" s="100"/>
      <c r="E70" s="100"/>
      <c r="F70" s="100"/>
      <c r="G70" s="100"/>
      <c r="H70" s="100"/>
      <c r="I70" s="100"/>
      <c r="J70" s="100"/>
    </row>
    <row r="71" spans="1:10" x14ac:dyDescent="0.25">
      <c r="A71" s="138"/>
      <c r="B71" s="139"/>
      <c r="C71" s="139"/>
      <c r="D71" s="100"/>
      <c r="E71" s="100"/>
      <c r="F71" s="100"/>
      <c r="G71" s="100"/>
      <c r="H71" s="100"/>
      <c r="I71" s="100"/>
      <c r="J71" s="100"/>
    </row>
    <row r="72" spans="1:10" x14ac:dyDescent="0.25">
      <c r="A72" s="138"/>
      <c r="B72" s="139"/>
      <c r="C72" s="139"/>
      <c r="D72" s="100"/>
      <c r="E72" s="100"/>
      <c r="F72" s="100"/>
      <c r="G72" s="100"/>
      <c r="H72" s="100"/>
      <c r="I72" s="100"/>
      <c r="J72" s="100"/>
    </row>
    <row r="73" spans="1:10" hidden="1" x14ac:dyDescent="0.25">
      <c r="A73" s="81" t="s">
        <v>38</v>
      </c>
      <c r="B73" s="81"/>
      <c r="C73" s="81" t="s">
        <v>39</v>
      </c>
      <c r="D73" s="81"/>
      <c r="E73" s="81"/>
      <c r="F73" s="81"/>
      <c r="G73" s="81"/>
      <c r="H73" s="81"/>
      <c r="I73" s="81"/>
      <c r="J73" s="81"/>
    </row>
    <row r="74" spans="1:10" hidden="1" x14ac:dyDescent="0.25">
      <c r="B74" s="81"/>
      <c r="C74" s="81" t="s">
        <v>41</v>
      </c>
      <c r="D74" s="81"/>
      <c r="E74" s="81"/>
      <c r="F74" s="81"/>
      <c r="G74" s="81"/>
      <c r="H74" s="81"/>
      <c r="I74" s="81"/>
      <c r="J74" s="81"/>
    </row>
    <row r="75" spans="1:10" hidden="1" x14ac:dyDescent="0.25">
      <c r="A75" s="81" t="s">
        <v>42</v>
      </c>
      <c r="B75" s="81"/>
      <c r="C75" s="81"/>
      <c r="D75" s="81"/>
      <c r="E75" s="81"/>
      <c r="F75" s="81"/>
      <c r="G75" s="81"/>
      <c r="H75" s="81"/>
      <c r="I75" s="81"/>
      <c r="J75" s="81"/>
    </row>
    <row r="76" spans="1:10" x14ac:dyDescent="0.25">
      <c r="A76" s="81"/>
      <c r="B76" s="81"/>
      <c r="C76" s="81"/>
      <c r="D76" s="81"/>
      <c r="E76" s="81"/>
      <c r="F76" s="81"/>
      <c r="G76" s="81"/>
      <c r="H76" s="81"/>
      <c r="I76" s="81"/>
      <c r="J76" s="81"/>
    </row>
  </sheetData>
  <sheetProtection algorithmName="SHA-512" hashValue="VKRI4VIti9sLPQ+XMlsHFmEmJkE3kDBiIrB9oAiT8mJ1SBG6Yvk545znO+FahS+w7fmGhlZJP8gbjPm7h3MvaQ==" saltValue="9ETm4t3QqdRlv7n8zsyUbw==" spinCount="100000" sheet="1" selectLockedCells="1"/>
  <mergeCells count="11">
    <mergeCell ref="B8:C8"/>
    <mergeCell ref="F10:H10"/>
    <mergeCell ref="A14:G14"/>
    <mergeCell ref="B29:C29"/>
    <mergeCell ref="B28:E28"/>
    <mergeCell ref="A4:I4"/>
    <mergeCell ref="A5:C5"/>
    <mergeCell ref="A6:C7"/>
    <mergeCell ref="D6:D7"/>
    <mergeCell ref="H6:H7"/>
    <mergeCell ref="I6:I7"/>
  </mergeCells>
  <dataValidations count="1">
    <dataValidation allowBlank="1" showInputMessage="1" showErrorMessage="1" promptTitle="FinanTax Consulting:" prompt="Please insert Taxable Income here" sqref="A6" xr:uid="{21128C33-71E5-464E-81B4-4A278511AE33}"/>
  </dataValidations>
  <hyperlinks>
    <hyperlink ref="A17" r:id="rId1" xr:uid="{243B7A1D-608F-4F31-A778-99F0D4AE07B2}"/>
    <hyperlink ref="A18" r:id="rId2" xr:uid="{6D2BB9B9-166F-402B-87F0-507F83DA27DA}"/>
  </hyperlinks>
  <pageMargins left="0.7" right="0.7" top="0.75" bottom="0.75" header="0.3" footer="0.3"/>
  <pageSetup scale="95"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L40"/>
  <sheetViews>
    <sheetView topLeftCell="A5" zoomScale="90" zoomScaleNormal="90" workbookViewId="0">
      <selection activeCell="A7" sqref="A7:C7"/>
    </sheetView>
  </sheetViews>
  <sheetFormatPr defaultRowHeight="15" x14ac:dyDescent="0.25"/>
  <cols>
    <col min="1" max="1" width="21.7109375" customWidth="1"/>
    <col min="2" max="2" width="16.7109375" bestFit="1" customWidth="1"/>
    <col min="3" max="3" width="11.5703125" customWidth="1"/>
    <col min="4" max="4" width="14.5703125" customWidth="1"/>
    <col min="5" max="5" width="15.28515625" customWidth="1"/>
    <col min="6" max="7" width="14.85546875" customWidth="1"/>
    <col min="8" max="8" width="12.42578125" customWidth="1"/>
    <col min="9" max="9" width="20.42578125" customWidth="1"/>
    <col min="10" max="10" width="9.28515625" customWidth="1"/>
    <col min="11" max="11" width="10.28515625" customWidth="1"/>
    <col min="12" max="12" width="9.28515625" customWidth="1"/>
  </cols>
  <sheetData>
    <row r="1" spans="1:12" ht="15.75" x14ac:dyDescent="0.25">
      <c r="A1" s="201" t="s">
        <v>43</v>
      </c>
      <c r="B1" s="202"/>
      <c r="C1" s="202"/>
      <c r="D1" s="202"/>
      <c r="E1" s="202"/>
      <c r="F1" s="202"/>
      <c r="G1" s="202"/>
      <c r="H1" s="202"/>
      <c r="I1" s="203"/>
    </row>
    <row r="2" spans="1:12" ht="15.75" x14ac:dyDescent="0.25">
      <c r="A2" s="204" t="s">
        <v>44</v>
      </c>
      <c r="B2" s="205"/>
      <c r="C2" s="205"/>
      <c r="D2" s="205"/>
      <c r="E2" s="205"/>
      <c r="F2" s="205"/>
      <c r="G2" s="205"/>
      <c r="H2" s="205"/>
      <c r="I2" s="206"/>
    </row>
    <row r="3" spans="1:12" ht="15.75" x14ac:dyDescent="0.25">
      <c r="A3" s="207" t="s">
        <v>166</v>
      </c>
      <c r="B3" s="208"/>
      <c r="C3" s="208"/>
      <c r="D3" s="208"/>
      <c r="E3" s="208"/>
      <c r="F3" s="208"/>
      <c r="G3" s="208"/>
      <c r="H3" s="208"/>
      <c r="I3" s="209"/>
    </row>
    <row r="4" spans="1:12" ht="15.75" thickBot="1" x14ac:dyDescent="0.3">
      <c r="A4" s="409"/>
      <c r="B4" s="409"/>
      <c r="C4" s="409"/>
      <c r="D4" s="409"/>
      <c r="E4" s="409"/>
      <c r="F4" s="409"/>
      <c r="G4" s="409"/>
      <c r="H4" s="409"/>
      <c r="I4" s="409"/>
    </row>
    <row r="5" spans="1:12" ht="36" x14ac:dyDescent="0.25">
      <c r="A5" s="218" t="s">
        <v>148</v>
      </c>
      <c r="B5" s="415" t="s">
        <v>45</v>
      </c>
      <c r="C5" s="416"/>
      <c r="D5" s="70" t="s">
        <v>27</v>
      </c>
      <c r="E5" s="71" t="s">
        <v>28</v>
      </c>
      <c r="F5" s="71" t="s">
        <v>29</v>
      </c>
      <c r="G5" s="71" t="s">
        <v>30</v>
      </c>
      <c r="H5" s="71" t="s">
        <v>31</v>
      </c>
      <c r="I5" s="72" t="s">
        <v>32</v>
      </c>
      <c r="J5" s="49"/>
      <c r="K5" s="50"/>
      <c r="L5" s="51"/>
    </row>
    <row r="6" spans="1:12" ht="18.75" x14ac:dyDescent="0.3">
      <c r="A6" s="410" t="s">
        <v>49</v>
      </c>
      <c r="B6" s="411"/>
      <c r="C6" s="412"/>
      <c r="D6" s="68" t="s">
        <v>33</v>
      </c>
      <c r="E6" s="65"/>
      <c r="F6" s="65"/>
      <c r="G6" s="65"/>
      <c r="H6" s="68" t="s">
        <v>34</v>
      </c>
      <c r="I6" s="69" t="s">
        <v>35</v>
      </c>
      <c r="K6" s="51"/>
      <c r="L6" s="52"/>
    </row>
    <row r="7" spans="1:12" ht="27.75" customHeight="1" x14ac:dyDescent="0.3">
      <c r="A7" s="413">
        <f>85000*12</f>
        <v>1020000</v>
      </c>
      <c r="B7" s="414"/>
      <c r="C7" s="414"/>
      <c r="D7" s="73">
        <f>IF(B5=B34,VLOOKUP(A7,$B$27:$F$30,4),0)</f>
        <v>15000</v>
      </c>
      <c r="E7" s="73">
        <f>IF(B5=B34,IF(A7&gt;$B$30,$C$29,IF(ISNA(VLOOKUP(A7,$C$27:$C$30,1)),0,VLOOKUP(A7,$C$27:$C$30,1))),0)</f>
        <v>600000.1</v>
      </c>
      <c r="F7" s="73">
        <f>IF(B5=B34,IF(E7&gt;0,A7-E7,0),0)</f>
        <v>419999.9</v>
      </c>
      <c r="G7" s="74">
        <f>IF(B5=B34,IF(A7&gt;E7,VLOOKUP(A7,$B$27:$F$30,5),0),0)</f>
        <v>0.1</v>
      </c>
      <c r="H7" s="73">
        <f>IF(B5=B34,F7*G7,0)</f>
        <v>41999.990000000005</v>
      </c>
      <c r="I7" s="75">
        <f>IF(B5=B34,D7+H7,0)</f>
        <v>56999.990000000005</v>
      </c>
    </row>
    <row r="8" spans="1:12" s="192" customFormat="1" ht="18.75" x14ac:dyDescent="0.3">
      <c r="A8" s="189"/>
      <c r="B8" s="190"/>
      <c r="C8" s="190"/>
      <c r="D8" s="191"/>
      <c r="E8" s="191"/>
      <c r="F8" s="408" t="s">
        <v>48</v>
      </c>
      <c r="G8" s="408"/>
      <c r="H8" s="408"/>
      <c r="I8" s="217">
        <f>I7</f>
        <v>56999.990000000005</v>
      </c>
    </row>
    <row r="9" spans="1:12" s="192" customFormat="1" ht="18.75" x14ac:dyDescent="0.3">
      <c r="A9" s="189"/>
      <c r="B9" s="190"/>
      <c r="C9" s="190"/>
      <c r="D9" s="191"/>
      <c r="E9" s="191"/>
      <c r="F9" s="408" t="s">
        <v>122</v>
      </c>
      <c r="G9" s="408"/>
      <c r="H9" s="408"/>
      <c r="I9" s="217" t="str">
        <f>IF(B5=B35,A7*C35,"N/A")</f>
        <v>N/A</v>
      </c>
    </row>
    <row r="10" spans="1:12" s="192" customFormat="1" ht="19.5" thickBot="1" x14ac:dyDescent="0.35">
      <c r="A10" s="193"/>
      <c r="B10" s="194"/>
      <c r="C10" s="194"/>
      <c r="D10" s="195"/>
      <c r="E10" s="195"/>
      <c r="F10" s="407" t="s">
        <v>123</v>
      </c>
      <c r="G10" s="407"/>
      <c r="H10" s="407"/>
      <c r="I10" s="210">
        <f>IF(B5=B34,I8/12,I9/12)</f>
        <v>4749.9991666666674</v>
      </c>
    </row>
    <row r="11" spans="1:12" x14ac:dyDescent="0.25">
      <c r="A11" s="53"/>
      <c r="B11" s="54"/>
      <c r="C11" s="54"/>
      <c r="D11" s="55"/>
      <c r="E11" s="55"/>
      <c r="F11" s="55"/>
      <c r="G11" s="55"/>
      <c r="H11" s="55"/>
      <c r="I11" s="56"/>
    </row>
    <row r="12" spans="1:12" ht="14.25" customHeight="1" x14ac:dyDescent="0.3">
      <c r="A12" s="48" t="s">
        <v>7</v>
      </c>
      <c r="B12" s="45"/>
      <c r="C12" s="45"/>
      <c r="D12" s="45"/>
      <c r="E12" s="45"/>
      <c r="F12" s="45"/>
      <c r="G12" s="46"/>
      <c r="H12" s="57"/>
      <c r="I12" s="56"/>
      <c r="K12" s="51"/>
    </row>
    <row r="13" spans="1:12" ht="14.25" customHeight="1" x14ac:dyDescent="0.3">
      <c r="A13" s="44" t="s">
        <v>16</v>
      </c>
      <c r="B13" s="19"/>
      <c r="C13" s="19"/>
      <c r="D13" s="19"/>
      <c r="E13" s="19"/>
      <c r="F13" s="19"/>
      <c r="G13" s="37"/>
      <c r="H13" s="57"/>
      <c r="I13" s="56"/>
      <c r="K13" s="51"/>
    </row>
    <row r="14" spans="1:12" ht="14.25" customHeight="1" x14ac:dyDescent="0.3">
      <c r="A14" s="406" t="s">
        <v>17</v>
      </c>
      <c r="B14" s="369"/>
      <c r="C14" s="369"/>
      <c r="D14" s="369"/>
      <c r="E14" s="369"/>
      <c r="F14" s="369"/>
      <c r="G14" s="370"/>
      <c r="H14" s="57"/>
      <c r="I14" s="56"/>
      <c r="K14" s="51"/>
    </row>
    <row r="15" spans="1:12" ht="14.25" customHeight="1" x14ac:dyDescent="0.3">
      <c r="A15" s="43" t="s">
        <v>26</v>
      </c>
      <c r="B15" s="19"/>
      <c r="C15" s="19"/>
      <c r="D15" s="19"/>
      <c r="E15" s="19"/>
      <c r="F15" s="19"/>
      <c r="G15" s="37"/>
      <c r="H15" s="57"/>
      <c r="I15" s="56"/>
      <c r="J15" s="58"/>
    </row>
    <row r="16" spans="1:12" ht="14.25" customHeight="1" x14ac:dyDescent="0.3">
      <c r="A16" s="43" t="s">
        <v>18</v>
      </c>
      <c r="B16" s="19"/>
      <c r="C16" s="19"/>
      <c r="D16" s="19"/>
      <c r="E16" s="19"/>
      <c r="F16" s="19"/>
      <c r="G16" s="37"/>
      <c r="H16" s="57"/>
      <c r="I16" s="56"/>
    </row>
    <row r="17" spans="1:10" ht="14.25" customHeight="1" x14ac:dyDescent="0.3">
      <c r="A17" s="47" t="s">
        <v>8</v>
      </c>
      <c r="B17" s="19"/>
      <c r="C17" s="19"/>
      <c r="D17" s="19"/>
      <c r="E17" s="19"/>
      <c r="F17" s="19"/>
      <c r="G17" s="37"/>
      <c r="H17" s="57"/>
      <c r="I17" s="56"/>
    </row>
    <row r="18" spans="1:10" ht="14.25" customHeight="1" x14ac:dyDescent="0.3">
      <c r="A18" s="211" t="s">
        <v>145</v>
      </c>
      <c r="B18" s="19"/>
      <c r="C18" s="19"/>
      <c r="D18" s="19"/>
      <c r="E18" s="19"/>
      <c r="F18" s="19"/>
      <c r="G18" s="37"/>
      <c r="H18" s="57"/>
      <c r="I18" s="56"/>
    </row>
    <row r="19" spans="1:10" ht="14.25" customHeight="1" x14ac:dyDescent="0.25">
      <c r="A19" s="43" t="s">
        <v>25</v>
      </c>
      <c r="B19" s="19"/>
      <c r="C19" s="19"/>
      <c r="D19" s="19"/>
      <c r="E19" s="19"/>
      <c r="F19" s="19"/>
      <c r="G19" s="37"/>
      <c r="H19" s="59"/>
      <c r="I19" s="59"/>
    </row>
    <row r="20" spans="1:10" x14ac:dyDescent="0.25">
      <c r="A20" s="43"/>
      <c r="B20" s="19"/>
      <c r="C20" s="19"/>
      <c r="D20" s="19"/>
      <c r="E20" s="19"/>
      <c r="F20" s="19"/>
      <c r="G20" s="37"/>
      <c r="H20" s="59"/>
      <c r="I20" s="59"/>
    </row>
    <row r="21" spans="1:10" x14ac:dyDescent="0.25">
      <c r="A21" s="43"/>
      <c r="B21" s="19"/>
      <c r="C21" s="19"/>
      <c r="D21" s="19"/>
      <c r="E21" s="19"/>
      <c r="F21" s="19"/>
      <c r="G21" s="37"/>
      <c r="H21" s="59"/>
      <c r="I21" s="59"/>
    </row>
    <row r="22" spans="1:10" x14ac:dyDescent="0.25">
      <c r="A22" s="43"/>
      <c r="B22" s="19"/>
      <c r="D22" s="19"/>
      <c r="E22" s="19"/>
      <c r="F22" s="19"/>
      <c r="G22" s="37"/>
      <c r="H22" s="59"/>
      <c r="I22" s="59"/>
    </row>
    <row r="23" spans="1:10" x14ac:dyDescent="0.25">
      <c r="A23" s="43"/>
      <c r="B23" s="19"/>
      <c r="C23" s="19"/>
      <c r="D23" s="19"/>
      <c r="E23" s="19"/>
      <c r="F23" s="19"/>
      <c r="G23" s="37"/>
      <c r="H23" s="59"/>
      <c r="I23" s="59"/>
    </row>
    <row r="24" spans="1:10" s="61" customFormat="1" ht="8.25" customHeight="1" x14ac:dyDescent="0.25">
      <c r="A24" s="40"/>
      <c r="B24" s="12"/>
      <c r="C24" s="12"/>
      <c r="D24" s="12"/>
      <c r="E24" s="12"/>
      <c r="F24" s="12"/>
      <c r="G24" s="41"/>
      <c r="H24" s="59"/>
      <c r="I24" s="59"/>
    </row>
    <row r="25" spans="1:10" s="61" customFormat="1" ht="15.75" thickBot="1" x14ac:dyDescent="0.3">
      <c r="A25" s="60"/>
      <c r="B25" s="59"/>
      <c r="C25" s="59"/>
      <c r="D25" s="59"/>
      <c r="E25" s="59"/>
      <c r="F25" s="59"/>
      <c r="G25" s="59"/>
      <c r="H25" s="59"/>
      <c r="I25" s="59"/>
    </row>
    <row r="26" spans="1:10" ht="25.5" customHeight="1" thickBot="1" x14ac:dyDescent="0.3">
      <c r="A26" s="152" t="s">
        <v>3</v>
      </c>
      <c r="B26" s="405" t="s">
        <v>36</v>
      </c>
      <c r="C26" s="405"/>
      <c r="D26" s="153" t="s">
        <v>37</v>
      </c>
      <c r="E26" s="153" t="s">
        <v>4</v>
      </c>
      <c r="F26" s="154" t="s">
        <v>5</v>
      </c>
      <c r="G26" s="140"/>
      <c r="H26" s="54"/>
      <c r="I26" s="54"/>
      <c r="J26" s="54"/>
    </row>
    <row r="27" spans="1:10" ht="15.75" x14ac:dyDescent="0.3">
      <c r="A27" s="170">
        <v>1</v>
      </c>
      <c r="B27" s="171">
        <v>0</v>
      </c>
      <c r="C27" s="171">
        <v>300000</v>
      </c>
      <c r="D27" s="172">
        <v>0</v>
      </c>
      <c r="E27" s="173">
        <v>0</v>
      </c>
      <c r="F27" s="174">
        <v>0</v>
      </c>
      <c r="G27" s="144"/>
      <c r="H27" s="64"/>
      <c r="I27" s="54"/>
      <c r="J27" s="54"/>
    </row>
    <row r="28" spans="1:10" ht="15.75" x14ac:dyDescent="0.3">
      <c r="A28" s="145">
        <v>2</v>
      </c>
      <c r="B28" s="63">
        <f t="shared" ref="B28:B30" si="0">+C27+1-0.1</f>
        <v>300000.90000000002</v>
      </c>
      <c r="C28" s="63">
        <v>600000.1</v>
      </c>
      <c r="D28" s="142">
        <v>0</v>
      </c>
      <c r="E28" s="143">
        <v>0</v>
      </c>
      <c r="F28" s="146">
        <v>0.05</v>
      </c>
      <c r="G28" s="140"/>
      <c r="H28" s="54"/>
      <c r="I28" s="54"/>
      <c r="J28" s="54"/>
    </row>
    <row r="29" spans="1:10" ht="15.75" x14ac:dyDescent="0.3">
      <c r="A29" s="145">
        <v>3</v>
      </c>
      <c r="B29" s="63">
        <f t="shared" si="0"/>
        <v>600001</v>
      </c>
      <c r="C29" s="63">
        <v>2000000.1</v>
      </c>
      <c r="D29" s="142">
        <v>0</v>
      </c>
      <c r="E29" s="143">
        <v>15000</v>
      </c>
      <c r="F29" s="146">
        <v>0.1</v>
      </c>
      <c r="G29" s="140"/>
      <c r="H29" s="54"/>
      <c r="I29" s="54"/>
      <c r="J29" s="54"/>
    </row>
    <row r="30" spans="1:10" ht="15.75" x14ac:dyDescent="0.3">
      <c r="A30" s="145">
        <v>4</v>
      </c>
      <c r="B30" s="63">
        <f t="shared" si="0"/>
        <v>2000001</v>
      </c>
      <c r="C30" s="63">
        <v>0</v>
      </c>
      <c r="D30" s="142">
        <v>0</v>
      </c>
      <c r="E30" s="143">
        <v>155000</v>
      </c>
      <c r="F30" s="146">
        <v>0.25</v>
      </c>
      <c r="G30" s="140"/>
      <c r="H30" s="54"/>
      <c r="I30" s="54"/>
      <c r="J30" s="54"/>
    </row>
    <row r="31" spans="1:10" ht="16.5" thickBot="1" x14ac:dyDescent="0.35">
      <c r="A31" s="147"/>
      <c r="B31" s="148"/>
      <c r="C31" s="148"/>
      <c r="D31" s="149"/>
      <c r="E31" s="150"/>
      <c r="F31" s="151"/>
      <c r="G31" s="140"/>
      <c r="H31" s="54"/>
      <c r="I31" s="54"/>
      <c r="J31" s="54"/>
    </row>
    <row r="32" spans="1:10" ht="15.75" x14ac:dyDescent="0.3">
      <c r="A32" s="141"/>
      <c r="B32" s="63"/>
      <c r="C32" s="63"/>
      <c r="D32" s="142"/>
      <c r="E32" s="143"/>
      <c r="F32" s="142"/>
      <c r="G32" s="140"/>
      <c r="H32" s="54"/>
      <c r="I32" s="54"/>
      <c r="J32" s="54"/>
    </row>
    <row r="33" spans="1:10" ht="15.75" x14ac:dyDescent="0.3">
      <c r="A33" s="62"/>
      <c r="B33" s="63"/>
      <c r="C33" s="63"/>
      <c r="D33" s="54"/>
      <c r="E33" s="54"/>
      <c r="F33" s="54"/>
      <c r="G33" s="54"/>
      <c r="H33" s="54"/>
      <c r="I33" s="54"/>
      <c r="J33" s="54"/>
    </row>
    <row r="34" spans="1:10" ht="15.75" x14ac:dyDescent="0.3">
      <c r="A34" s="62"/>
      <c r="B34" s="63" t="s">
        <v>45</v>
      </c>
      <c r="C34" s="63" t="s">
        <v>47</v>
      </c>
      <c r="E34" s="54"/>
      <c r="F34" s="54"/>
      <c r="G34" s="54"/>
      <c r="H34" s="54"/>
      <c r="I34" s="54"/>
      <c r="J34" s="54"/>
    </row>
    <row r="35" spans="1:10" ht="15.75" x14ac:dyDescent="0.3">
      <c r="A35" s="62"/>
      <c r="B35" s="63" t="s">
        <v>46</v>
      </c>
      <c r="C35" s="66">
        <v>0.15</v>
      </c>
      <c r="D35" s="67"/>
      <c r="E35" s="54"/>
      <c r="F35" s="54"/>
      <c r="G35" s="54"/>
      <c r="H35" s="54"/>
      <c r="I35" s="54"/>
      <c r="J35" s="54"/>
    </row>
    <row r="36" spans="1:10" ht="15.75" x14ac:dyDescent="0.3">
      <c r="A36" s="62"/>
      <c r="B36" s="63"/>
      <c r="C36" s="176"/>
      <c r="D36" s="54"/>
      <c r="E36" s="54"/>
      <c r="F36" s="54"/>
      <c r="G36" s="54"/>
      <c r="H36" s="54"/>
      <c r="I36" s="54"/>
      <c r="J36" s="54"/>
    </row>
    <row r="37" spans="1:10" ht="15.75" x14ac:dyDescent="0.3">
      <c r="A37" s="62"/>
      <c r="B37" s="63"/>
      <c r="C37" s="63"/>
      <c r="D37" s="54"/>
      <c r="E37" s="54"/>
      <c r="F37" s="54"/>
      <c r="G37" s="54"/>
      <c r="H37" s="54"/>
      <c r="I37" s="54"/>
      <c r="J37" s="54"/>
    </row>
    <row r="38" spans="1:10" x14ac:dyDescent="0.25">
      <c r="A38" t="s">
        <v>38</v>
      </c>
      <c r="C38" t="s">
        <v>39</v>
      </c>
    </row>
    <row r="39" spans="1:10" x14ac:dyDescent="0.25">
      <c r="A39" t="s">
        <v>40</v>
      </c>
      <c r="C39" t="s">
        <v>41</v>
      </c>
    </row>
    <row r="40" spans="1:10" x14ac:dyDescent="0.25">
      <c r="A40" t="s">
        <v>42</v>
      </c>
    </row>
  </sheetData>
  <sheetProtection algorithmName="SHA-512" hashValue="VUEM2Xo6kkAkwKfoC+nVEV/jNbCSKJ9rMrlO+esAhQ7jPgtFgjUJHfrHOXlPqyZeHv8Y0olxSZIGKuVYOK/MsQ==" saltValue="h0kRHHr/Pp+WBPq60Stoqg==" spinCount="100000" sheet="1" selectLockedCells="1"/>
  <mergeCells count="9">
    <mergeCell ref="B26:C26"/>
    <mergeCell ref="A14:G14"/>
    <mergeCell ref="F10:H10"/>
    <mergeCell ref="F9:H9"/>
    <mergeCell ref="A4:I4"/>
    <mergeCell ref="A6:C6"/>
    <mergeCell ref="A7:C7"/>
    <mergeCell ref="B5:C5"/>
    <mergeCell ref="F8:H8"/>
  </mergeCells>
  <dataValidations xWindow="245" yWindow="529" count="2">
    <dataValidation type="list" allowBlank="1" showInputMessage="1" showErrorMessage="1" prompt="Select Payee Status" sqref="B5:C5" xr:uid="{14D6F26B-3893-45BC-9E15-E77CC78C73BC}">
      <formula1>$B$34:$B$35</formula1>
    </dataValidation>
    <dataValidation allowBlank="1" showInputMessage="1" showErrorMessage="1" prompt="Please Insert Annual Rent Amount here." sqref="A7:C7" xr:uid="{7BA52AE2-504A-4E12-A75F-EF3033B3F20C}"/>
  </dataValidations>
  <hyperlinks>
    <hyperlink ref="A17" r:id="rId1" xr:uid="{00000000-0004-0000-0100-000000000000}"/>
    <hyperlink ref="A18" r:id="rId2" xr:uid="{FAEDF5BC-9E55-45EA-9B1F-C20BA890AC48}"/>
  </hyperlinks>
  <printOptions horizontalCentered="1"/>
  <pageMargins left="0.7" right="0.7" top="0.75" bottom="0.75" header="0.3" footer="0.3"/>
  <pageSetup scale="85"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034B3-AC6F-4891-AFD4-DF7FCDD055A6}">
  <sheetPr>
    <tabColor theme="3" tint="-0.249977111117893"/>
    <pageSetUpPr fitToPage="1"/>
  </sheetPr>
  <dimension ref="A1:U46"/>
  <sheetViews>
    <sheetView topLeftCell="A5" zoomScale="85" zoomScaleNormal="85" workbookViewId="0">
      <selection activeCell="B7" sqref="B7"/>
    </sheetView>
  </sheetViews>
  <sheetFormatPr defaultRowHeight="15" x14ac:dyDescent="0.25"/>
  <cols>
    <col min="1" max="1" width="15.7109375" style="1" customWidth="1"/>
    <col min="2" max="2" width="31" style="1" customWidth="1"/>
    <col min="3" max="3" width="14.85546875" style="1" customWidth="1"/>
    <col min="4" max="4" width="18.7109375" style="1" customWidth="1"/>
    <col min="5" max="5" width="11.140625" style="1" customWidth="1"/>
    <col min="6" max="13" width="9.140625" style="1"/>
    <col min="14" max="16" width="9.140625" style="1" customWidth="1"/>
    <col min="17" max="17" width="9.140625" style="1" hidden="1" customWidth="1"/>
    <col min="18" max="18" width="17.42578125" style="1" hidden="1" customWidth="1"/>
    <col min="19" max="21" width="25.85546875" style="1" hidden="1" customWidth="1"/>
    <col min="22" max="32" width="9.140625" style="1" customWidth="1"/>
    <col min="33" max="16384" width="9.140625" style="1"/>
  </cols>
  <sheetData>
    <row r="1" spans="1:21" ht="15.75" x14ac:dyDescent="0.25">
      <c r="A1" s="262" t="s">
        <v>0</v>
      </c>
      <c r="B1" s="263"/>
      <c r="C1" s="263"/>
      <c r="D1" s="263"/>
      <c r="E1" s="263"/>
      <c r="F1" s="263"/>
      <c r="G1" s="263"/>
      <c r="H1" s="263"/>
      <c r="I1" s="263"/>
      <c r="J1" s="263"/>
      <c r="K1" s="263"/>
      <c r="L1" s="264"/>
    </row>
    <row r="2" spans="1:21" ht="15.75" x14ac:dyDescent="0.25">
      <c r="A2" s="262" t="s">
        <v>50</v>
      </c>
      <c r="B2" s="263"/>
      <c r="C2" s="263"/>
      <c r="D2" s="263"/>
      <c r="E2" s="263"/>
      <c r="F2" s="263"/>
      <c r="G2" s="263"/>
      <c r="H2" s="263"/>
      <c r="I2" s="263"/>
      <c r="J2" s="263"/>
      <c r="K2" s="263"/>
      <c r="L2" s="264"/>
    </row>
    <row r="3" spans="1:21" ht="15.75" x14ac:dyDescent="0.25">
      <c r="A3" s="265" t="s">
        <v>182</v>
      </c>
      <c r="B3" s="266"/>
      <c r="C3" s="266"/>
      <c r="D3" s="266"/>
      <c r="E3" s="266"/>
      <c r="F3" s="266"/>
      <c r="G3" s="266"/>
      <c r="H3" s="266"/>
      <c r="I3" s="266"/>
      <c r="J3" s="266"/>
      <c r="K3" s="266"/>
      <c r="L3" s="267"/>
    </row>
    <row r="4" spans="1:21" ht="15.75" x14ac:dyDescent="0.25">
      <c r="A4" s="42"/>
      <c r="B4" s="268"/>
      <c r="C4" s="268"/>
      <c r="D4" s="268"/>
      <c r="E4" s="268"/>
      <c r="F4" s="269"/>
      <c r="G4" s="270"/>
      <c r="H4" s="270"/>
      <c r="I4" s="270"/>
      <c r="J4" s="270"/>
      <c r="K4" s="270"/>
      <c r="L4" s="271"/>
    </row>
    <row r="5" spans="1:21" x14ac:dyDescent="0.25">
      <c r="A5" s="43"/>
      <c r="F5" s="272" t="s">
        <v>183</v>
      </c>
      <c r="L5" s="37"/>
      <c r="M5" s="213"/>
    </row>
    <row r="6" spans="1:21" ht="37.5" customHeight="1" x14ac:dyDescent="0.25">
      <c r="A6" s="43"/>
      <c r="B6" s="273" t="s">
        <v>165</v>
      </c>
      <c r="C6" s="274" t="s">
        <v>6</v>
      </c>
      <c r="D6" s="273" t="s">
        <v>2</v>
      </c>
      <c r="F6" s="417" t="s">
        <v>184</v>
      </c>
      <c r="G6" s="418"/>
      <c r="H6" s="418"/>
      <c r="I6" s="418"/>
      <c r="J6" s="418"/>
      <c r="K6" s="418"/>
      <c r="L6" s="419"/>
      <c r="S6" s="3" t="s">
        <v>1</v>
      </c>
      <c r="T6" s="4" t="s">
        <v>6</v>
      </c>
      <c r="U6" s="3" t="s">
        <v>2</v>
      </c>
    </row>
    <row r="7" spans="1:21" ht="15.75" x14ac:dyDescent="0.25">
      <c r="A7" s="44"/>
      <c r="B7" s="275">
        <v>0</v>
      </c>
      <c r="C7" s="275">
        <v>1</v>
      </c>
      <c r="D7" s="233">
        <f>'SALARY TAX-2022-23'!D11</f>
        <v>1525000</v>
      </c>
      <c r="F7" s="417"/>
      <c r="G7" s="418"/>
      <c r="H7" s="418"/>
      <c r="I7" s="418"/>
      <c r="J7" s="418"/>
      <c r="K7" s="418"/>
      <c r="L7" s="419"/>
      <c r="R7" s="1" t="s">
        <v>9</v>
      </c>
      <c r="S7" s="6">
        <f>B7</f>
        <v>0</v>
      </c>
      <c r="T7" s="7">
        <f>IF(C10&lt;12,C10,12)</f>
        <v>1</v>
      </c>
      <c r="U7" s="7">
        <f>+S7*T7</f>
        <v>0</v>
      </c>
    </row>
    <row r="8" spans="1:21" ht="17.25" customHeight="1" x14ac:dyDescent="0.25">
      <c r="A8" s="276" t="s">
        <v>185</v>
      </c>
      <c r="B8" s="275">
        <v>0</v>
      </c>
      <c r="C8" s="8">
        <f>IF(B8&gt;0,12-C7,0)</f>
        <v>0</v>
      </c>
      <c r="D8" s="234">
        <f>+B8*C8</f>
        <v>0</v>
      </c>
      <c r="F8" s="417"/>
      <c r="G8" s="418"/>
      <c r="H8" s="418"/>
      <c r="I8" s="418"/>
      <c r="J8" s="418"/>
      <c r="K8" s="418"/>
      <c r="L8" s="419"/>
      <c r="R8" s="368" t="s">
        <v>19</v>
      </c>
      <c r="S8" s="6"/>
      <c r="T8" s="8"/>
      <c r="U8" s="7"/>
    </row>
    <row r="9" spans="1:21" x14ac:dyDescent="0.25">
      <c r="A9" s="76"/>
      <c r="B9" s="365"/>
      <c r="C9" s="366"/>
      <c r="D9" s="367"/>
      <c r="F9" s="417"/>
      <c r="G9" s="418"/>
      <c r="H9" s="418"/>
      <c r="I9" s="418"/>
      <c r="J9" s="418"/>
      <c r="K9" s="418"/>
      <c r="L9" s="419"/>
      <c r="R9" s="368"/>
      <c r="S9" s="365"/>
      <c r="T9" s="366"/>
      <c r="U9" s="367"/>
    </row>
    <row r="10" spans="1:21" ht="23.25" customHeight="1" x14ac:dyDescent="0.25">
      <c r="A10" s="43"/>
      <c r="B10" s="235"/>
      <c r="C10" s="236">
        <f>SUM(C7:C9)</f>
        <v>1</v>
      </c>
      <c r="D10" s="236">
        <f>SUM(D7:D9)</f>
        <v>1525000</v>
      </c>
      <c r="F10" s="417"/>
      <c r="G10" s="418"/>
      <c r="H10" s="418"/>
      <c r="I10" s="418"/>
      <c r="J10" s="418"/>
      <c r="K10" s="418"/>
      <c r="L10" s="419"/>
      <c r="S10" s="9"/>
      <c r="T10" s="9">
        <f>SUM(T7:T9)</f>
        <v>1</v>
      </c>
      <c r="U10" s="9">
        <f>SUM(U7:U9)</f>
        <v>0</v>
      </c>
    </row>
    <row r="11" spans="1:21" x14ac:dyDescent="0.25">
      <c r="A11" s="43"/>
      <c r="F11" s="277"/>
      <c r="G11" s="278"/>
      <c r="H11" s="278"/>
      <c r="I11" s="278"/>
      <c r="J11" s="278"/>
      <c r="K11" s="278"/>
      <c r="L11" s="38"/>
    </row>
    <row r="12" spans="1:21" x14ac:dyDescent="0.25">
      <c r="A12" s="43"/>
      <c r="B12" s="10" t="s">
        <v>20</v>
      </c>
      <c r="C12" s="11"/>
      <c r="D12" s="11"/>
      <c r="F12" s="279"/>
      <c r="G12" s="280"/>
      <c r="H12" s="280"/>
      <c r="I12" s="280"/>
      <c r="J12" s="280"/>
      <c r="K12" s="280"/>
      <c r="L12" s="39"/>
      <c r="S12" s="10" t="s">
        <v>12</v>
      </c>
      <c r="T12" s="11"/>
      <c r="U12" s="11"/>
    </row>
    <row r="13" spans="1:21" x14ac:dyDescent="0.25">
      <c r="A13" s="43"/>
      <c r="B13" s="5" t="s">
        <v>4</v>
      </c>
      <c r="D13" s="33">
        <f>VLOOKUP(D10,$B$35:$E$46,3)</f>
        <v>30000</v>
      </c>
      <c r="F13" s="40"/>
      <c r="G13" s="12"/>
      <c r="H13" s="12"/>
      <c r="I13" s="12"/>
      <c r="J13" s="12"/>
      <c r="K13" s="12"/>
      <c r="L13" s="41"/>
      <c r="S13" s="5" t="s">
        <v>4</v>
      </c>
      <c r="U13" s="13">
        <f>VLOOKUP(U10,$B$35:$E$46,3)</f>
        <v>0</v>
      </c>
    </row>
    <row r="14" spans="1:21" x14ac:dyDescent="0.25">
      <c r="A14" s="43"/>
      <c r="B14" s="1" t="s">
        <v>11</v>
      </c>
      <c r="C14" s="34">
        <f>IF($D$10&gt;$B$46,$C$45,IF(ISNA(VLOOKUP($D$10,$C$35:$C$46,1)),0,VLOOKUP($D$10,$C$35:$C$46,1)))</f>
        <v>1200000.1000000001</v>
      </c>
      <c r="D14" s="34"/>
      <c r="F14" s="48" t="s">
        <v>7</v>
      </c>
      <c r="G14" s="45"/>
      <c r="H14" s="45"/>
      <c r="I14" s="45"/>
      <c r="J14" s="45"/>
      <c r="K14" s="45"/>
      <c r="L14" s="46"/>
      <c r="S14" s="1" t="s">
        <v>11</v>
      </c>
      <c r="T14" s="14">
        <f>IF(U10&gt;$B$46,$C$45,IF(ISNA(VLOOKUP(U10,$C$35:$C$46,1)),0,VLOOKUP(U10,$C$35:$C$46,1)))</f>
        <v>0</v>
      </c>
      <c r="U14" s="14"/>
    </row>
    <row r="15" spans="1:21" ht="31.5" customHeight="1" x14ac:dyDescent="0.25">
      <c r="A15" s="43"/>
      <c r="B15" s="15" t="s">
        <v>10</v>
      </c>
      <c r="C15" s="213">
        <f>+$D$10-$C$14</f>
        <v>324999.89999999991</v>
      </c>
      <c r="F15" s="44" t="s">
        <v>16</v>
      </c>
      <c r="L15" s="37"/>
      <c r="S15" s="15" t="s">
        <v>10</v>
      </c>
      <c r="T15" s="213">
        <f>+U10-T14</f>
        <v>0</v>
      </c>
    </row>
    <row r="16" spans="1:21" ht="15" customHeight="1" x14ac:dyDescent="0.25">
      <c r="A16" s="43"/>
      <c r="B16" s="281" t="s">
        <v>13</v>
      </c>
      <c r="C16" s="164">
        <f>IF($D$10&gt;$C$14,VLOOKUP($D$10,$B$35:$E$46,4))</f>
        <v>0.1</v>
      </c>
      <c r="D16" s="33">
        <f>ROUND(C15*C16,0)</f>
        <v>32500</v>
      </c>
      <c r="F16" s="406" t="s">
        <v>17</v>
      </c>
      <c r="G16" s="420"/>
      <c r="H16" s="420"/>
      <c r="I16" s="420"/>
      <c r="J16" s="420"/>
      <c r="K16" s="420"/>
      <c r="L16" s="370"/>
      <c r="S16" s="5" t="s">
        <v>13</v>
      </c>
      <c r="T16" s="282" t="b">
        <f>IF(U10&gt;T14,VLOOKUP(U10,$B$35:$E$46,4))</f>
        <v>0</v>
      </c>
      <c r="U16" s="13">
        <f>ROUND(T15*T16,0)</f>
        <v>0</v>
      </c>
    </row>
    <row r="17" spans="1:21" ht="15.75" thickBot="1" x14ac:dyDescent="0.3">
      <c r="A17" s="43"/>
      <c r="F17" s="43" t="s">
        <v>26</v>
      </c>
      <c r="L17" s="37"/>
    </row>
    <row r="18" spans="1:21" ht="19.5" thickBot="1" x14ac:dyDescent="0.35">
      <c r="A18" s="43"/>
      <c r="B18" s="165" t="s">
        <v>14</v>
      </c>
      <c r="C18" s="166"/>
      <c r="D18" s="160">
        <f>+D13+D16</f>
        <v>62500</v>
      </c>
      <c r="F18" s="43" t="s">
        <v>18</v>
      </c>
      <c r="L18" s="37"/>
      <c r="S18" s="5" t="s">
        <v>14</v>
      </c>
      <c r="U18" s="17">
        <f>+U13+U16</f>
        <v>0</v>
      </c>
    </row>
    <row r="19" spans="1:21" x14ac:dyDescent="0.25">
      <c r="A19" s="43"/>
      <c r="B19" s="5"/>
      <c r="D19" s="283"/>
      <c r="F19" s="47" t="s">
        <v>8</v>
      </c>
      <c r="L19" s="37"/>
      <c r="S19" s="284"/>
      <c r="U19" s="283"/>
    </row>
    <row r="20" spans="1:21" x14ac:dyDescent="0.25">
      <c r="A20" s="43"/>
      <c r="F20" s="211" t="s">
        <v>145</v>
      </c>
      <c r="L20" s="37"/>
    </row>
    <row r="21" spans="1:21" x14ac:dyDescent="0.25">
      <c r="A21" s="43"/>
      <c r="B21" s="162" t="s">
        <v>24</v>
      </c>
      <c r="C21" s="163"/>
      <c r="D21" s="163"/>
      <c r="F21" s="43"/>
      <c r="L21" s="37"/>
    </row>
    <row r="22" spans="1:21" x14ac:dyDescent="0.25">
      <c r="A22" s="43"/>
      <c r="B22" s="1" t="s">
        <v>186</v>
      </c>
      <c r="D22" s="213">
        <f>U18</f>
        <v>0</v>
      </c>
      <c r="F22" s="285" t="s">
        <v>59</v>
      </c>
      <c r="L22" s="37"/>
    </row>
    <row r="23" spans="1:21" x14ac:dyDescent="0.25">
      <c r="A23" s="43"/>
      <c r="B23" s="1" t="s">
        <v>187</v>
      </c>
      <c r="D23" s="213">
        <f>+D18</f>
        <v>62500</v>
      </c>
      <c r="F23" s="43"/>
      <c r="L23" s="37"/>
    </row>
    <row r="24" spans="1:21" ht="15.75" thickBot="1" x14ac:dyDescent="0.3">
      <c r="A24" s="43"/>
      <c r="B24" s="1" t="s">
        <v>188</v>
      </c>
      <c r="D24" s="213">
        <f>ROUND(IF(C8&gt;0,(D22/12*$C$7),0),0)</f>
        <v>0</v>
      </c>
      <c r="F24" s="43"/>
      <c r="L24" s="37"/>
    </row>
    <row r="25" spans="1:21" ht="15.75" thickBot="1" x14ac:dyDescent="0.3">
      <c r="A25" s="43"/>
      <c r="B25" s="1" t="s">
        <v>189</v>
      </c>
      <c r="D25" s="18">
        <f>IF((D23-D24)&lt;0,D24+D23-D24,(D23-D24))</f>
        <v>62500</v>
      </c>
      <c r="F25" s="43"/>
      <c r="L25" s="37"/>
    </row>
    <row r="26" spans="1:21" ht="20.25" thickBot="1" x14ac:dyDescent="0.35">
      <c r="A26" s="43"/>
      <c r="B26" s="158" t="s">
        <v>15</v>
      </c>
      <c r="C26" s="159"/>
      <c r="D26" s="161">
        <f>IF(C8=0,D25/C7,D25/C8)</f>
        <v>62500</v>
      </c>
      <c r="F26" s="43"/>
      <c r="L26" s="37"/>
    </row>
    <row r="27" spans="1:21" x14ac:dyDescent="0.25">
      <c r="A27" s="40"/>
      <c r="B27" s="12"/>
      <c r="C27" s="12"/>
      <c r="D27" s="12"/>
      <c r="E27" s="12"/>
      <c r="F27" s="286"/>
      <c r="G27" s="12"/>
      <c r="H27" s="12"/>
      <c r="I27" s="12"/>
      <c r="J27" s="12"/>
      <c r="K27" s="12"/>
      <c r="L27" s="41"/>
    </row>
    <row r="32" spans="1:21" ht="15" customHeight="1" x14ac:dyDescent="0.25">
      <c r="A32" s="371" t="s">
        <v>21</v>
      </c>
      <c r="B32" s="372"/>
      <c r="C32" s="372"/>
      <c r="D32" s="372"/>
      <c r="E32" s="373"/>
    </row>
    <row r="33" spans="1:8" x14ac:dyDescent="0.25">
      <c r="A33" s="371" t="s">
        <v>190</v>
      </c>
      <c r="B33" s="372"/>
      <c r="C33" s="372"/>
      <c r="D33" s="372"/>
      <c r="E33" s="373"/>
    </row>
    <row r="34" spans="1:8" s="21" customFormat="1" x14ac:dyDescent="0.25">
      <c r="A34" s="22" t="s">
        <v>3</v>
      </c>
      <c r="B34" s="23" t="s">
        <v>22</v>
      </c>
      <c r="C34" s="23" t="s">
        <v>23</v>
      </c>
      <c r="D34" s="23" t="s">
        <v>4</v>
      </c>
      <c r="E34" s="23" t="s">
        <v>5</v>
      </c>
      <c r="F34" s="1"/>
      <c r="G34" s="1"/>
      <c r="H34" s="1"/>
    </row>
    <row r="35" spans="1:8" s="21" customFormat="1" ht="15.75" x14ac:dyDescent="0.3">
      <c r="A35" s="24">
        <v>1</v>
      </c>
      <c r="B35" s="25">
        <v>0</v>
      </c>
      <c r="C35" s="25">
        <v>600000</v>
      </c>
      <c r="D35" s="8">
        <v>0</v>
      </c>
      <c r="E35" s="26">
        <v>0</v>
      </c>
      <c r="F35" s="1"/>
      <c r="G35" s="287"/>
      <c r="H35" s="287"/>
    </row>
    <row r="36" spans="1:8" s="21" customFormat="1" ht="15.75" x14ac:dyDescent="0.3">
      <c r="A36" s="24">
        <v>2</v>
      </c>
      <c r="B36" s="25">
        <f t="shared" ref="B36:B45" si="0">+C35+1-0.1</f>
        <v>600000.9</v>
      </c>
      <c r="C36" s="25">
        <v>1200000.1000000001</v>
      </c>
      <c r="D36" s="78">
        <v>0</v>
      </c>
      <c r="E36" s="77">
        <v>0.05</v>
      </c>
      <c r="F36" s="1"/>
      <c r="G36" s="1"/>
      <c r="H36" s="1"/>
    </row>
    <row r="37" spans="1:8" s="21" customFormat="1" ht="15.75" x14ac:dyDescent="0.3">
      <c r="A37" s="24">
        <v>3</v>
      </c>
      <c r="B37" s="25">
        <f t="shared" si="0"/>
        <v>1200001</v>
      </c>
      <c r="C37" s="25">
        <v>1800000.1</v>
      </c>
      <c r="D37" s="78">
        <v>30000</v>
      </c>
      <c r="E37" s="77">
        <v>0.1</v>
      </c>
      <c r="F37" s="1"/>
      <c r="G37" s="1"/>
      <c r="H37" s="1"/>
    </row>
    <row r="38" spans="1:8" s="21" customFormat="1" ht="15.75" x14ac:dyDescent="0.3">
      <c r="A38" s="24">
        <v>4</v>
      </c>
      <c r="B38" s="25">
        <f t="shared" si="0"/>
        <v>1800001</v>
      </c>
      <c r="C38" s="25">
        <v>2500000.1</v>
      </c>
      <c r="D38" s="78">
        <v>90000</v>
      </c>
      <c r="E38" s="77">
        <v>0.15</v>
      </c>
      <c r="F38" s="1"/>
      <c r="G38" s="1"/>
      <c r="H38" s="1"/>
    </row>
    <row r="39" spans="1:8" s="21" customFormat="1" ht="15.75" x14ac:dyDescent="0.3">
      <c r="A39" s="24">
        <v>5</v>
      </c>
      <c r="B39" s="25">
        <f t="shared" si="0"/>
        <v>2500001</v>
      </c>
      <c r="C39" s="25">
        <v>3500000.1</v>
      </c>
      <c r="D39" s="78">
        <v>195000</v>
      </c>
      <c r="E39" s="77">
        <v>0.17499999999999999</v>
      </c>
      <c r="F39" s="1"/>
      <c r="G39" s="1"/>
      <c r="H39" s="1"/>
    </row>
    <row r="40" spans="1:8" s="21" customFormat="1" ht="15.75" x14ac:dyDescent="0.3">
      <c r="A40" s="24">
        <v>6</v>
      </c>
      <c r="B40" s="25">
        <f t="shared" si="0"/>
        <v>3500001</v>
      </c>
      <c r="C40" s="25">
        <v>5000000.0999999996</v>
      </c>
      <c r="D40" s="78">
        <v>370000</v>
      </c>
      <c r="E40" s="77">
        <v>0.2</v>
      </c>
      <c r="F40" s="1"/>
      <c r="G40" s="1"/>
      <c r="H40" s="1"/>
    </row>
    <row r="41" spans="1:8" s="21" customFormat="1" ht="15.75" x14ac:dyDescent="0.3">
      <c r="A41" s="24">
        <v>7</v>
      </c>
      <c r="B41" s="25">
        <f t="shared" si="0"/>
        <v>5000001</v>
      </c>
      <c r="C41" s="25">
        <v>8000000.0999999996</v>
      </c>
      <c r="D41" s="78">
        <v>670000</v>
      </c>
      <c r="E41" s="77">
        <v>0.22500000000000001</v>
      </c>
      <c r="F41" s="1"/>
      <c r="G41" s="1"/>
      <c r="H41" s="1"/>
    </row>
    <row r="42" spans="1:8" s="21" customFormat="1" ht="15.75" x14ac:dyDescent="0.3">
      <c r="A42" s="24">
        <v>8</v>
      </c>
      <c r="B42" s="25">
        <f t="shared" si="0"/>
        <v>8000001</v>
      </c>
      <c r="C42" s="25">
        <v>12000000.1</v>
      </c>
      <c r="D42" s="78">
        <v>1345000</v>
      </c>
      <c r="E42" s="77">
        <v>0.25</v>
      </c>
      <c r="F42" s="1"/>
      <c r="G42" s="1"/>
      <c r="H42" s="1"/>
    </row>
    <row r="43" spans="1:8" s="21" customFormat="1" ht="15.75" x14ac:dyDescent="0.3">
      <c r="A43" s="24">
        <v>9</v>
      </c>
      <c r="B43" s="25">
        <f t="shared" si="0"/>
        <v>12000001</v>
      </c>
      <c r="C43" s="25">
        <v>30000000.100000001</v>
      </c>
      <c r="D43" s="78">
        <v>2345000</v>
      </c>
      <c r="E43" s="77">
        <v>0.27500000000000002</v>
      </c>
      <c r="F43" s="1"/>
      <c r="G43" s="1"/>
      <c r="H43" s="1"/>
    </row>
    <row r="44" spans="1:8" s="21" customFormat="1" ht="15.75" x14ac:dyDescent="0.3">
      <c r="A44" s="24">
        <v>10</v>
      </c>
      <c r="B44" s="25">
        <f t="shared" si="0"/>
        <v>30000001</v>
      </c>
      <c r="C44" s="25">
        <v>50000000.100000001</v>
      </c>
      <c r="D44" s="78">
        <v>7295000</v>
      </c>
      <c r="E44" s="77">
        <v>0.3</v>
      </c>
      <c r="F44" s="1"/>
      <c r="G44" s="1"/>
      <c r="H44" s="1"/>
    </row>
    <row r="45" spans="1:8" s="21" customFormat="1" ht="15.75" x14ac:dyDescent="0.3">
      <c r="A45" s="24">
        <v>11</v>
      </c>
      <c r="B45" s="25">
        <f t="shared" si="0"/>
        <v>50000001</v>
      </c>
      <c r="C45" s="25">
        <v>75000000.099999994</v>
      </c>
      <c r="D45" s="78">
        <v>13295000</v>
      </c>
      <c r="E45" s="77">
        <v>0.32500000000000001</v>
      </c>
      <c r="F45" s="1"/>
      <c r="G45" s="1"/>
      <c r="H45" s="1"/>
    </row>
    <row r="46" spans="1:8" s="21" customFormat="1" ht="15.75" x14ac:dyDescent="0.3">
      <c r="A46" s="24">
        <v>12</v>
      </c>
      <c r="B46" s="25">
        <f>+C45+1-0.1</f>
        <v>75000001</v>
      </c>
      <c r="C46" s="25">
        <v>0</v>
      </c>
      <c r="D46" s="78">
        <v>21420000</v>
      </c>
      <c r="E46" s="77">
        <v>0.35</v>
      </c>
      <c r="F46" s="1"/>
      <c r="G46" s="1"/>
      <c r="H46" s="1"/>
    </row>
  </sheetData>
  <sheetProtection algorithmName="SHA-512" hashValue="TDTxDit5wAmpsO/r/7nyctuaUaPZHeo9+EjOcYI6nHadiCwuZzBzzYFzl94YWoZVTwstn7M+Qzs+x5Snb7ut5g==" saltValue="KIcl1aczIRHpi+K8oS/1cw==" spinCount="100000" sheet="1" selectLockedCells="1"/>
  <mergeCells count="7">
    <mergeCell ref="A33:E33"/>
    <mergeCell ref="F6:L10"/>
    <mergeCell ref="R8:R9"/>
    <mergeCell ref="B9:D9"/>
    <mergeCell ref="S9:U9"/>
    <mergeCell ref="F16:L16"/>
    <mergeCell ref="A32:E32"/>
  </mergeCells>
  <dataValidations count="5">
    <dataValidation allowBlank="1" showInputMessage="1" showErrorMessage="1" promptTitle="FinanTax Consulting:" prompt="use this row if there is any salary increament during the period. Insert new salary after increament and remaining months." sqref="A8:A9" xr:uid="{FFFCC6DB-C345-4F34-B2A1-ACAD612B6C32}"/>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 xr:uid="{42734FA2-D1FB-48C6-84AB-DC48217F9551}"/>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C7 T7" xr:uid="{2EE01F2E-058B-430C-A70D-D79D34FD8D62}"/>
    <dataValidation allowBlank="1" showInputMessage="1" showErrorMessage="1" promptTitle="FinanTax Consulting:" prompt="Insert Monthly Salary, Including all benefits." sqref="A7 R7" xr:uid="{F0B1BC97-E305-41FA-99DA-B27D365EDD2C}"/>
    <dataValidation allowBlank="1" showInputMessage="1" showErrorMessage="1" promptTitle="FinanTax Consulting:" prompt="use this row if there is any salary review during the period. Insert new salary after review and remaining months." sqref="R8" xr:uid="{BB2B7209-46B5-461B-84A1-7F22B212D56C}"/>
  </dataValidations>
  <hyperlinks>
    <hyperlink ref="F19" r:id="rId1" xr:uid="{79E09B4D-46AF-48CC-9CA3-5AA3EDCC303C}"/>
    <hyperlink ref="F20" r:id="rId2" xr:uid="{44E84857-BFB1-47F3-926B-250B2B081951}"/>
  </hyperlinks>
  <printOptions horizontalCentered="1"/>
  <pageMargins left="0.34" right="0.23" top="0.99" bottom="0.75" header="0.3" footer="0.3"/>
  <pageSetup scale="85"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BC84E-AF15-4B08-AAA6-DDA4921F8376}">
  <sheetPr>
    <tabColor theme="3" tint="-0.249977111117893"/>
    <pageSetUpPr fitToPage="1"/>
  </sheetPr>
  <dimension ref="A1:U41"/>
  <sheetViews>
    <sheetView topLeftCell="A3" zoomScale="85" zoomScaleNormal="85" workbookViewId="0">
      <selection activeCell="B7" sqref="B7"/>
    </sheetView>
  </sheetViews>
  <sheetFormatPr defaultRowHeight="15" x14ac:dyDescent="0.25"/>
  <cols>
    <col min="1" max="1" width="15.7109375" style="1" customWidth="1"/>
    <col min="2" max="2" width="31" style="1" customWidth="1"/>
    <col min="3" max="3" width="14.85546875" style="1" customWidth="1"/>
    <col min="4" max="4" width="18.7109375" style="1" customWidth="1"/>
    <col min="5" max="5" width="11.140625" style="1" customWidth="1"/>
    <col min="6" max="13" width="9.140625" style="1"/>
    <col min="14" max="17" width="9.140625" style="1" customWidth="1"/>
    <col min="18" max="18" width="17.42578125" style="1" hidden="1" customWidth="1"/>
    <col min="19" max="21" width="25.85546875" style="1" hidden="1" customWidth="1"/>
    <col min="22" max="32" width="9.140625" style="1" customWidth="1"/>
    <col min="33" max="16384" width="9.140625" style="1"/>
  </cols>
  <sheetData>
    <row r="1" spans="1:21" ht="15.75" x14ac:dyDescent="0.25">
      <c r="A1" s="288" t="s">
        <v>0</v>
      </c>
      <c r="B1" s="289"/>
      <c r="C1" s="289"/>
      <c r="D1" s="289"/>
      <c r="E1" s="289"/>
      <c r="F1" s="289"/>
      <c r="G1" s="289"/>
      <c r="H1" s="289"/>
      <c r="I1" s="289"/>
      <c r="J1" s="289"/>
      <c r="K1" s="289"/>
      <c r="L1" s="290"/>
    </row>
    <row r="2" spans="1:21" ht="15.75" x14ac:dyDescent="0.25">
      <c r="A2" s="288" t="s">
        <v>50</v>
      </c>
      <c r="B2" s="289"/>
      <c r="C2" s="289"/>
      <c r="D2" s="289"/>
      <c r="E2" s="289"/>
      <c r="F2" s="289"/>
      <c r="G2" s="289"/>
      <c r="H2" s="289"/>
      <c r="I2" s="289"/>
      <c r="J2" s="289"/>
      <c r="K2" s="289"/>
      <c r="L2" s="290"/>
    </row>
    <row r="3" spans="1:21" ht="15.75" x14ac:dyDescent="0.25">
      <c r="A3" s="291" t="s">
        <v>192</v>
      </c>
      <c r="B3" s="292"/>
      <c r="C3" s="292"/>
      <c r="D3" s="292"/>
      <c r="E3" s="292"/>
      <c r="F3" s="292"/>
      <c r="G3" s="292"/>
      <c r="H3" s="292"/>
      <c r="I3" s="292"/>
      <c r="J3" s="292"/>
      <c r="K3" s="292"/>
      <c r="L3" s="293"/>
    </row>
    <row r="4" spans="1:21" ht="15.75" x14ac:dyDescent="0.25">
      <c r="A4" s="42"/>
      <c r="B4" s="268"/>
      <c r="C4" s="268"/>
      <c r="D4" s="268"/>
      <c r="E4" s="268"/>
      <c r="F4" s="269"/>
      <c r="G4" s="270"/>
      <c r="H4" s="270"/>
      <c r="I4" s="270"/>
      <c r="J4" s="270"/>
      <c r="K4" s="270"/>
      <c r="L4" s="271"/>
    </row>
    <row r="5" spans="1:21" x14ac:dyDescent="0.25">
      <c r="A5" s="43"/>
      <c r="F5" s="272" t="s">
        <v>183</v>
      </c>
      <c r="L5" s="37"/>
    </row>
    <row r="6" spans="1:21" ht="34.5" customHeight="1" x14ac:dyDescent="0.25">
      <c r="A6" s="43"/>
      <c r="B6" s="294" t="s">
        <v>193</v>
      </c>
      <c r="C6" s="295" t="s">
        <v>6</v>
      </c>
      <c r="D6" s="294" t="s">
        <v>2</v>
      </c>
      <c r="F6" s="417" t="s">
        <v>194</v>
      </c>
      <c r="G6" s="418"/>
      <c r="H6" s="418"/>
      <c r="I6" s="418"/>
      <c r="J6" s="418"/>
      <c r="K6" s="418"/>
      <c r="L6" s="419"/>
      <c r="S6" s="3" t="s">
        <v>1</v>
      </c>
      <c r="T6" s="4" t="s">
        <v>6</v>
      </c>
      <c r="U6" s="3" t="s">
        <v>2</v>
      </c>
    </row>
    <row r="7" spans="1:21" x14ac:dyDescent="0.25">
      <c r="A7" s="44"/>
      <c r="B7" s="296">
        <f>'SALARY TAX-2022-23'!D11</f>
        <v>1525000</v>
      </c>
      <c r="C7" s="297">
        <v>1</v>
      </c>
      <c r="D7" s="7">
        <f>+B7*C7</f>
        <v>1525000</v>
      </c>
      <c r="F7" s="417"/>
      <c r="G7" s="418"/>
      <c r="H7" s="418"/>
      <c r="I7" s="418"/>
      <c r="J7" s="418"/>
      <c r="K7" s="418"/>
      <c r="L7" s="419"/>
      <c r="R7" s="1" t="s">
        <v>9</v>
      </c>
      <c r="S7" s="6">
        <f>B7</f>
        <v>1525000</v>
      </c>
      <c r="T7" s="7">
        <f>IF(C10&lt;12,C10,12)</f>
        <v>1</v>
      </c>
      <c r="U7" s="7">
        <f>+S7*T7</f>
        <v>1525000</v>
      </c>
    </row>
    <row r="8" spans="1:21" ht="17.25" customHeight="1" x14ac:dyDescent="0.25">
      <c r="A8" s="276" t="s">
        <v>185</v>
      </c>
      <c r="B8" s="296">
        <v>0</v>
      </c>
      <c r="C8" s="8">
        <f>IF(B8&gt;0,12-C7,0)</f>
        <v>0</v>
      </c>
      <c r="D8" s="8">
        <f>+B8*C8</f>
        <v>0</v>
      </c>
      <c r="F8" s="424" t="s">
        <v>195</v>
      </c>
      <c r="G8" s="418"/>
      <c r="H8" s="418"/>
      <c r="I8" s="418"/>
      <c r="J8" s="418"/>
      <c r="K8" s="418"/>
      <c r="L8" s="419"/>
      <c r="R8" s="368" t="s">
        <v>19</v>
      </c>
      <c r="S8" s="6"/>
      <c r="T8" s="8"/>
      <c r="U8" s="7"/>
    </row>
    <row r="9" spans="1:21" x14ac:dyDescent="0.25">
      <c r="A9" s="76"/>
      <c r="B9" s="365"/>
      <c r="C9" s="366"/>
      <c r="D9" s="367"/>
      <c r="F9" s="417"/>
      <c r="G9" s="418"/>
      <c r="H9" s="418"/>
      <c r="I9" s="418"/>
      <c r="J9" s="418"/>
      <c r="K9" s="418"/>
      <c r="L9" s="419"/>
      <c r="R9" s="368"/>
      <c r="S9" s="365"/>
      <c r="T9" s="366"/>
      <c r="U9" s="367"/>
    </row>
    <row r="10" spans="1:21" ht="23.25" customHeight="1" x14ac:dyDescent="0.25">
      <c r="A10" s="43"/>
      <c r="B10" s="298"/>
      <c r="C10" s="298">
        <f>SUM(C7:C9)</f>
        <v>1</v>
      </c>
      <c r="D10" s="298">
        <f>SUM(D7:D9)</f>
        <v>1525000</v>
      </c>
      <c r="F10" s="417"/>
      <c r="G10" s="418"/>
      <c r="H10" s="418"/>
      <c r="I10" s="418"/>
      <c r="J10" s="418"/>
      <c r="K10" s="418"/>
      <c r="L10" s="419"/>
      <c r="S10" s="9"/>
      <c r="T10" s="9">
        <f>SUM(T7:T9)</f>
        <v>1</v>
      </c>
      <c r="U10" s="9">
        <f>SUM(U7:U9)</f>
        <v>1525000</v>
      </c>
    </row>
    <row r="11" spans="1:21" x14ac:dyDescent="0.25">
      <c r="A11" s="43"/>
      <c r="F11" s="277"/>
      <c r="G11" s="278"/>
      <c r="H11" s="278"/>
      <c r="I11" s="278"/>
      <c r="J11" s="278"/>
      <c r="K11" s="278"/>
      <c r="L11" s="38"/>
    </row>
    <row r="12" spans="1:21" x14ac:dyDescent="0.25">
      <c r="A12" s="43"/>
      <c r="B12" s="10" t="s">
        <v>20</v>
      </c>
      <c r="C12" s="11"/>
      <c r="D12" s="11"/>
      <c r="F12" s="279" t="s">
        <v>196</v>
      </c>
      <c r="G12" s="280"/>
      <c r="H12" s="280"/>
      <c r="I12" s="280"/>
      <c r="J12" s="280"/>
      <c r="K12" s="280"/>
      <c r="L12" s="39"/>
      <c r="S12" s="10" t="s">
        <v>12</v>
      </c>
      <c r="T12" s="11"/>
      <c r="U12" s="11"/>
    </row>
    <row r="13" spans="1:21" x14ac:dyDescent="0.25">
      <c r="A13" s="43"/>
      <c r="B13" s="5" t="s">
        <v>4</v>
      </c>
      <c r="D13" s="33">
        <f>VLOOKUP(D10,$B$35:$E$41,3)</f>
        <v>0</v>
      </c>
      <c r="F13" s="40"/>
      <c r="G13" s="12"/>
      <c r="H13" s="12"/>
      <c r="I13" s="12"/>
      <c r="J13" s="12"/>
      <c r="K13" s="12"/>
      <c r="L13" s="41"/>
      <c r="S13" s="5" t="s">
        <v>4</v>
      </c>
      <c r="U13" s="13">
        <f>VLOOKUP(U10,$B$35:$E$41,3)</f>
        <v>0</v>
      </c>
    </row>
    <row r="14" spans="1:21" x14ac:dyDescent="0.25">
      <c r="A14" s="43"/>
      <c r="B14" s="1" t="s">
        <v>11</v>
      </c>
      <c r="C14" s="34">
        <f>IF($D$10&gt;$B$41,$C$40,IF(ISNA(VLOOKUP($D$10,$C$35:$C$41,1)),0,VLOOKUP($D$10,$C$35:$C$41,1)))</f>
        <v>1200000.1000000001</v>
      </c>
      <c r="D14" s="34"/>
      <c r="F14" s="48" t="s">
        <v>7</v>
      </c>
      <c r="G14" s="45"/>
      <c r="H14" s="45"/>
      <c r="I14" s="45"/>
      <c r="J14" s="45"/>
      <c r="K14" s="45"/>
      <c r="L14" s="46"/>
      <c r="S14" s="1" t="s">
        <v>11</v>
      </c>
      <c r="T14" s="14">
        <f>IF(U10&gt;$B$41,$C$40,IF(ISNA(VLOOKUP(U10,$C$35:$C$41,1)),0,VLOOKUP(U10,$C$35:$C$41,1)))</f>
        <v>1200000.1000000001</v>
      </c>
      <c r="U14" s="14"/>
    </row>
    <row r="15" spans="1:21" ht="31.5" customHeight="1" x14ac:dyDescent="0.25">
      <c r="A15" s="43"/>
      <c r="B15" s="15" t="s">
        <v>10</v>
      </c>
      <c r="C15" s="213">
        <f>+$D$10-$C$14</f>
        <v>324999.89999999991</v>
      </c>
      <c r="F15" s="44" t="s">
        <v>16</v>
      </c>
      <c r="L15" s="37"/>
      <c r="S15" s="15" t="s">
        <v>10</v>
      </c>
      <c r="T15" s="213">
        <f>+U10-T14</f>
        <v>324999.89999999991</v>
      </c>
    </row>
    <row r="16" spans="1:21" ht="15" customHeight="1" x14ac:dyDescent="0.25">
      <c r="A16" s="43"/>
      <c r="B16" s="281" t="s">
        <v>13</v>
      </c>
      <c r="C16" s="299">
        <f>IF($D$10&gt;$C$14,VLOOKUP($D$10,$B$35:$E$41,4))</f>
        <v>0.05</v>
      </c>
      <c r="D16" s="33">
        <f>ROUND(C15*C16,0)</f>
        <v>16250</v>
      </c>
      <c r="F16" s="406" t="s">
        <v>17</v>
      </c>
      <c r="G16" s="420"/>
      <c r="H16" s="420"/>
      <c r="I16" s="420"/>
      <c r="J16" s="420"/>
      <c r="K16" s="420"/>
      <c r="L16" s="370"/>
      <c r="S16" s="5" t="s">
        <v>13</v>
      </c>
      <c r="T16" s="282">
        <f>IF(U10&gt;T14,VLOOKUP(U10,$B$35:$E$41,4))</f>
        <v>0.05</v>
      </c>
      <c r="U16" s="13">
        <f>ROUND(T15*T16,0)</f>
        <v>16250</v>
      </c>
    </row>
    <row r="17" spans="1:21" ht="15.75" thickBot="1" x14ac:dyDescent="0.3">
      <c r="A17" s="43"/>
      <c r="F17" s="43" t="s">
        <v>26</v>
      </c>
      <c r="L17" s="37"/>
    </row>
    <row r="18" spans="1:21" ht="15.75" thickBot="1" x14ac:dyDescent="0.3">
      <c r="A18" s="43"/>
      <c r="B18" s="5" t="s">
        <v>14</v>
      </c>
      <c r="D18" s="302">
        <f>+D13+D16</f>
        <v>16250</v>
      </c>
      <c r="F18" s="43" t="s">
        <v>18</v>
      </c>
      <c r="L18" s="37"/>
      <c r="S18" s="5" t="s">
        <v>14</v>
      </c>
      <c r="U18" s="17">
        <f>+U13+U16</f>
        <v>16250</v>
      </c>
    </row>
    <row r="19" spans="1:21" ht="15.75" thickBot="1" x14ac:dyDescent="0.3">
      <c r="A19" s="43"/>
      <c r="B19" s="5" t="s">
        <v>197</v>
      </c>
      <c r="D19" s="17">
        <f>IF(AND(D16&lt;2000,C16=$E$38),2000,0)</f>
        <v>0</v>
      </c>
      <c r="F19" s="47" t="s">
        <v>8</v>
      </c>
      <c r="L19" s="37"/>
      <c r="S19" s="284" t="s">
        <v>164</v>
      </c>
      <c r="U19" s="17">
        <v>2000</v>
      </c>
    </row>
    <row r="20" spans="1:21" x14ac:dyDescent="0.25">
      <c r="A20" s="43"/>
      <c r="F20" s="43"/>
      <c r="L20" s="37"/>
    </row>
    <row r="21" spans="1:21" x14ac:dyDescent="0.25">
      <c r="A21" s="43"/>
      <c r="B21" s="10" t="s">
        <v>24</v>
      </c>
      <c r="C21" s="11"/>
      <c r="D21" s="11"/>
      <c r="F21" s="43"/>
      <c r="L21" s="37"/>
    </row>
    <row r="22" spans="1:21" x14ac:dyDescent="0.25">
      <c r="A22" s="43"/>
      <c r="B22" s="1" t="s">
        <v>186</v>
      </c>
      <c r="D22" s="213">
        <f>IF(AND(U18&lt;2000,T16=$E$38),U19,U18)</f>
        <v>16250</v>
      </c>
      <c r="F22" s="285" t="s">
        <v>59</v>
      </c>
      <c r="L22" s="37"/>
    </row>
    <row r="23" spans="1:21" x14ac:dyDescent="0.25">
      <c r="A23" s="43"/>
      <c r="B23" s="1" t="s">
        <v>187</v>
      </c>
      <c r="D23" s="213">
        <f>IF(D18&lt;2000,D19,D18)</f>
        <v>16250</v>
      </c>
      <c r="F23" s="43"/>
      <c r="L23" s="37"/>
    </row>
    <row r="24" spans="1:21" ht="15.75" thickBot="1" x14ac:dyDescent="0.3">
      <c r="A24" s="43"/>
      <c r="B24" s="1" t="s">
        <v>188</v>
      </c>
      <c r="D24" s="213">
        <f>ROUND(IF(C8&gt;0,(D22/12*$C$7),0),0)</f>
        <v>0</v>
      </c>
      <c r="F24" s="43"/>
      <c r="L24" s="37"/>
    </row>
    <row r="25" spans="1:21" ht="15.75" thickBot="1" x14ac:dyDescent="0.3">
      <c r="A25" s="43"/>
      <c r="B25" s="1" t="s">
        <v>189</v>
      </c>
      <c r="D25" s="18">
        <f>IF((D23-D24)&lt;0,D24+D23-D24,(D23-D24))</f>
        <v>16250</v>
      </c>
      <c r="F25" s="43"/>
      <c r="L25" s="37"/>
    </row>
    <row r="26" spans="1:21" ht="21.75" thickBot="1" x14ac:dyDescent="0.4">
      <c r="A26" s="43"/>
      <c r="B26" s="5" t="s">
        <v>15</v>
      </c>
      <c r="D26" s="300">
        <f>IF(C8=0,D25/C7,D25/C8)</f>
        <v>16250</v>
      </c>
      <c r="F26" s="43"/>
      <c r="L26" s="37"/>
    </row>
    <row r="27" spans="1:21" x14ac:dyDescent="0.25">
      <c r="A27" s="40"/>
      <c r="B27" s="12"/>
      <c r="C27" s="12"/>
      <c r="D27" s="12"/>
      <c r="E27" s="12"/>
      <c r="F27" s="286" t="s">
        <v>198</v>
      </c>
      <c r="G27" s="12"/>
      <c r="H27" s="12"/>
      <c r="I27" s="12"/>
      <c r="J27" s="12"/>
      <c r="K27" s="12"/>
      <c r="L27" s="41"/>
    </row>
    <row r="32" spans="1:21" ht="15" customHeight="1" x14ac:dyDescent="0.25">
      <c r="A32" s="421" t="s">
        <v>21</v>
      </c>
      <c r="B32" s="422"/>
      <c r="C32" s="422"/>
      <c r="D32" s="422"/>
      <c r="E32" s="423"/>
    </row>
    <row r="33" spans="1:8" x14ac:dyDescent="0.25">
      <c r="A33" s="421" t="s">
        <v>199</v>
      </c>
      <c r="B33" s="422"/>
      <c r="C33" s="422"/>
      <c r="D33" s="422"/>
      <c r="E33" s="423"/>
    </row>
    <row r="34" spans="1:8" s="21" customFormat="1" x14ac:dyDescent="0.25">
      <c r="A34" s="22" t="s">
        <v>3</v>
      </c>
      <c r="B34" s="23" t="s">
        <v>22</v>
      </c>
      <c r="C34" s="23" t="s">
        <v>23</v>
      </c>
      <c r="D34" s="23" t="s">
        <v>4</v>
      </c>
      <c r="E34" s="23" t="s">
        <v>5</v>
      </c>
      <c r="F34" s="1"/>
      <c r="G34" s="1"/>
      <c r="H34" s="1"/>
    </row>
    <row r="35" spans="1:8" s="21" customFormat="1" ht="15.75" x14ac:dyDescent="0.3">
      <c r="A35" s="24">
        <v>1</v>
      </c>
      <c r="B35" s="25">
        <v>0</v>
      </c>
      <c r="C35" s="25">
        <v>400000</v>
      </c>
      <c r="D35" s="8">
        <v>0</v>
      </c>
      <c r="E35" s="26">
        <v>0</v>
      </c>
      <c r="F35" s="1"/>
      <c r="G35" s="287"/>
      <c r="H35" s="287"/>
    </row>
    <row r="36" spans="1:8" s="21" customFormat="1" ht="15.75" x14ac:dyDescent="0.3">
      <c r="A36" s="24">
        <v>2</v>
      </c>
      <c r="B36" s="25">
        <f>+C35+1</f>
        <v>400001</v>
      </c>
      <c r="C36" s="25">
        <v>800000.1</v>
      </c>
      <c r="D36" s="78">
        <v>1000</v>
      </c>
      <c r="E36" s="26">
        <v>0</v>
      </c>
      <c r="F36" s="1"/>
      <c r="G36" s="1"/>
      <c r="H36" s="1"/>
    </row>
    <row r="37" spans="1:8" s="21" customFormat="1" ht="15.75" x14ac:dyDescent="0.3">
      <c r="A37" s="24">
        <v>3</v>
      </c>
      <c r="B37" s="25">
        <f>+C36+1-0.1</f>
        <v>800001</v>
      </c>
      <c r="C37" s="25">
        <v>1200000.1000000001</v>
      </c>
      <c r="D37" s="78">
        <v>2000</v>
      </c>
      <c r="E37" s="26">
        <v>0</v>
      </c>
      <c r="F37" s="1"/>
      <c r="G37" s="1"/>
      <c r="H37" s="1"/>
    </row>
    <row r="38" spans="1:8" s="21" customFormat="1" ht="15.75" x14ac:dyDescent="0.3">
      <c r="A38" s="24">
        <v>4</v>
      </c>
      <c r="B38" s="25">
        <f>+C37+1-0.1</f>
        <v>1200001</v>
      </c>
      <c r="C38" s="25">
        <v>2500000</v>
      </c>
      <c r="D38" s="301">
        <v>0</v>
      </c>
      <c r="E38" s="77">
        <v>0.05</v>
      </c>
      <c r="F38" s="1"/>
      <c r="G38" s="1"/>
      <c r="H38" s="1"/>
    </row>
    <row r="39" spans="1:8" s="21" customFormat="1" ht="15.75" x14ac:dyDescent="0.3">
      <c r="A39" s="24">
        <v>5</v>
      </c>
      <c r="B39" s="25">
        <f>+C38+1-0.1</f>
        <v>2500000.9</v>
      </c>
      <c r="C39" s="25">
        <v>4000000</v>
      </c>
      <c r="D39" s="78">
        <v>65000</v>
      </c>
      <c r="E39" s="77">
        <v>0.15</v>
      </c>
      <c r="F39" s="1"/>
      <c r="G39" s="1"/>
      <c r="H39" s="1"/>
    </row>
    <row r="40" spans="1:8" s="21" customFormat="1" ht="15.75" x14ac:dyDescent="0.3">
      <c r="A40" s="24">
        <v>6</v>
      </c>
      <c r="B40" s="25">
        <f>+C39+1-0.1</f>
        <v>4000000.9</v>
      </c>
      <c r="C40" s="25">
        <v>8000000</v>
      </c>
      <c r="D40" s="78">
        <v>290000</v>
      </c>
      <c r="E40" s="77">
        <v>0.2</v>
      </c>
      <c r="F40" s="1"/>
      <c r="G40" s="1"/>
      <c r="H40" s="1"/>
    </row>
    <row r="41" spans="1:8" s="21" customFormat="1" ht="15.75" x14ac:dyDescent="0.3">
      <c r="A41" s="24">
        <v>7</v>
      </c>
      <c r="B41" s="25">
        <f>+C40+1-0.1</f>
        <v>8000000.9000000004</v>
      </c>
      <c r="C41" s="25">
        <v>0</v>
      </c>
      <c r="D41" s="78">
        <v>1090000</v>
      </c>
      <c r="E41" s="77">
        <v>0.25</v>
      </c>
      <c r="F41" s="1"/>
      <c r="G41" s="1"/>
      <c r="H41" s="1"/>
    </row>
  </sheetData>
  <sheetProtection algorithmName="SHA-512" hashValue="gJAcdTQTmWV4acx2Hbg8HWTrg2M8CC2O8SU2CgIJ3o1dNtLA/LwngHBG26ExOjZSzFAhNhX0yUzNjh/nA4xepA==" saltValue="ssAdqiILKwN31dEr3PFWqw==" spinCount="100000" sheet="1" selectLockedCells="1"/>
  <mergeCells count="8">
    <mergeCell ref="S9:U9"/>
    <mergeCell ref="F16:L16"/>
    <mergeCell ref="A32:E32"/>
    <mergeCell ref="A33:E33"/>
    <mergeCell ref="F6:L7"/>
    <mergeCell ref="F8:L10"/>
    <mergeCell ref="R8:R9"/>
    <mergeCell ref="B9:D9"/>
  </mergeCells>
  <dataValidations count="5">
    <dataValidation allowBlank="1" showInputMessage="1" showErrorMessage="1" promptTitle="FinanTax Consulting:" prompt="use this row if there is any salary increament during the period. Insert new salary after increament and remaining months." sqref="A8:A9" xr:uid="{09484824-5CBB-47A5-9CC8-7471830A9DC4}"/>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 xr:uid="{087BD6D7-670B-4387-979D-18CFAFB043EF}"/>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C7 T7" xr:uid="{1902E89E-F671-4FE6-A0D9-F5F74AE3759B}"/>
    <dataValidation allowBlank="1" showInputMessage="1" showErrorMessage="1" promptTitle="FinanTax Consulting:" prompt="Insert Monthly Salary, Including all benefits." sqref="A7 R7" xr:uid="{DCFD6D52-3418-4AC4-98BD-C8D83355D61C}"/>
    <dataValidation allowBlank="1" showInputMessage="1" showErrorMessage="1" promptTitle="FinanTax Consulting:" prompt="use this row if there is any salary review during the period. Insert new salary after review and remaining months." sqref="R8" xr:uid="{649658CA-6104-4C41-B2C5-432346CB1FE2}"/>
  </dataValidations>
  <hyperlinks>
    <hyperlink ref="F19" r:id="rId1" xr:uid="{2B928628-95B9-4C12-AB0E-F3C21759CE32}"/>
    <hyperlink ref="F27" r:id="rId2" xr:uid="{2A21DFD7-61B2-4126-9B19-85909AF43A65}"/>
  </hyperlinks>
  <printOptions horizontalCentered="1"/>
  <pageMargins left="0.34" right="0.23" top="0.99" bottom="0.75" header="0.3" footer="0.3"/>
  <pageSetup scale="64"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07B23-4BC8-432E-A80D-010A76CEF23B}">
  <sheetPr>
    <tabColor theme="3" tint="-0.249977111117893"/>
    <pageSetUpPr fitToPage="1"/>
  </sheetPr>
  <dimension ref="A1:V46"/>
  <sheetViews>
    <sheetView zoomScale="80" zoomScaleNormal="80" workbookViewId="0">
      <selection activeCell="B7" sqref="B7"/>
    </sheetView>
  </sheetViews>
  <sheetFormatPr defaultRowHeight="15" x14ac:dyDescent="0.25"/>
  <cols>
    <col min="1" max="1" width="15.7109375" style="1" customWidth="1"/>
    <col min="2" max="2" width="31" style="1" customWidth="1"/>
    <col min="3" max="3" width="14.85546875" style="1" customWidth="1"/>
    <col min="4" max="4" width="18.7109375" style="1" customWidth="1"/>
    <col min="5" max="5" width="11.140625" style="1" customWidth="1"/>
    <col min="6" max="13" width="9.140625" style="1"/>
    <col min="14" max="15" width="0" style="1" hidden="1" customWidth="1"/>
    <col min="16" max="18" width="9.140625" style="1" hidden="1" customWidth="1"/>
    <col min="19" max="21" width="25.85546875" style="1" hidden="1" customWidth="1"/>
    <col min="22" max="22" width="9.140625" style="1" hidden="1" customWidth="1"/>
    <col min="23" max="32" width="9.140625" style="1" customWidth="1"/>
    <col min="33" max="16384" width="9.140625" style="1"/>
  </cols>
  <sheetData>
    <row r="1" spans="1:21" ht="15.75" x14ac:dyDescent="0.25">
      <c r="A1" s="303" t="s">
        <v>0</v>
      </c>
      <c r="B1" s="304"/>
      <c r="C1" s="304"/>
      <c r="D1" s="304"/>
      <c r="E1" s="304"/>
      <c r="F1" s="304"/>
      <c r="G1" s="304"/>
      <c r="H1" s="304"/>
      <c r="I1" s="304"/>
      <c r="J1" s="304"/>
      <c r="K1" s="304"/>
      <c r="L1" s="305"/>
    </row>
    <row r="2" spans="1:21" ht="15.75" x14ac:dyDescent="0.25">
      <c r="A2" s="303" t="s">
        <v>50</v>
      </c>
      <c r="B2" s="304"/>
      <c r="C2" s="304"/>
      <c r="D2" s="304"/>
      <c r="E2" s="304"/>
      <c r="F2" s="304"/>
      <c r="G2" s="304"/>
      <c r="H2" s="304"/>
      <c r="I2" s="304"/>
      <c r="J2" s="304"/>
      <c r="K2" s="304"/>
      <c r="L2" s="305"/>
    </row>
    <row r="3" spans="1:21" ht="15.75" x14ac:dyDescent="0.25">
      <c r="A3" s="306" t="s">
        <v>200</v>
      </c>
      <c r="B3" s="307"/>
      <c r="C3" s="307"/>
      <c r="D3" s="307"/>
      <c r="E3" s="307"/>
      <c r="F3" s="307"/>
      <c r="G3" s="307"/>
      <c r="H3" s="307"/>
      <c r="I3" s="307"/>
      <c r="J3" s="307"/>
      <c r="K3" s="307"/>
      <c r="L3" s="308"/>
    </row>
    <row r="4" spans="1:21" ht="15.75" x14ac:dyDescent="0.25">
      <c r="A4" s="42"/>
      <c r="B4" s="268"/>
      <c r="C4" s="268"/>
      <c r="D4" s="268"/>
      <c r="E4" s="268"/>
      <c r="F4" s="269"/>
      <c r="G4" s="270"/>
      <c r="H4" s="270"/>
      <c r="I4" s="270"/>
      <c r="J4" s="270"/>
      <c r="K4" s="270"/>
      <c r="L4" s="271"/>
    </row>
    <row r="5" spans="1:21" x14ac:dyDescent="0.25">
      <c r="A5" s="43"/>
      <c r="F5" s="272" t="s">
        <v>183</v>
      </c>
      <c r="L5" s="37"/>
    </row>
    <row r="6" spans="1:21" ht="34.5" customHeight="1" x14ac:dyDescent="0.25">
      <c r="A6" s="43"/>
      <c r="B6" s="309" t="s">
        <v>193</v>
      </c>
      <c r="C6" s="310" t="s">
        <v>6</v>
      </c>
      <c r="D6" s="309" t="s">
        <v>2</v>
      </c>
      <c r="F6" s="417" t="s">
        <v>201</v>
      </c>
      <c r="G6" s="418"/>
      <c r="H6" s="418"/>
      <c r="I6" s="418"/>
      <c r="J6" s="418"/>
      <c r="K6" s="418"/>
      <c r="L6" s="419"/>
      <c r="S6" s="3" t="s">
        <v>1</v>
      </c>
      <c r="T6" s="4" t="s">
        <v>6</v>
      </c>
      <c r="U6" s="3" t="s">
        <v>2</v>
      </c>
    </row>
    <row r="7" spans="1:21" x14ac:dyDescent="0.25">
      <c r="A7" s="44"/>
      <c r="B7" s="311">
        <f>'SALARY TAX-2022-23'!D11</f>
        <v>1525000</v>
      </c>
      <c r="C7" s="312">
        <v>1</v>
      </c>
      <c r="D7" s="7">
        <f>+B7*C7</f>
        <v>1525000</v>
      </c>
      <c r="F7" s="417"/>
      <c r="G7" s="418"/>
      <c r="H7" s="418"/>
      <c r="I7" s="418"/>
      <c r="J7" s="418"/>
      <c r="K7" s="418"/>
      <c r="L7" s="419"/>
      <c r="R7" s="1" t="s">
        <v>9</v>
      </c>
      <c r="S7" s="6">
        <f>B7</f>
        <v>1525000</v>
      </c>
      <c r="T7" s="7">
        <v>12</v>
      </c>
      <c r="U7" s="7">
        <f>+S7*T7</f>
        <v>18300000</v>
      </c>
    </row>
    <row r="8" spans="1:21" ht="17.25" customHeight="1" x14ac:dyDescent="0.25">
      <c r="A8" s="276" t="s">
        <v>185</v>
      </c>
      <c r="B8" s="311">
        <v>0</v>
      </c>
      <c r="C8" s="8">
        <f>IF(B8&gt;0,12-C7,12-C7)</f>
        <v>11</v>
      </c>
      <c r="D8" s="8">
        <f>+B8*C8</f>
        <v>0</v>
      </c>
      <c r="F8" s="417" t="s">
        <v>195</v>
      </c>
      <c r="G8" s="418"/>
      <c r="H8" s="418"/>
      <c r="I8" s="418"/>
      <c r="J8" s="418"/>
      <c r="K8" s="418"/>
      <c r="L8" s="419"/>
      <c r="R8" s="368" t="s">
        <v>19</v>
      </c>
      <c r="S8" s="6"/>
      <c r="T8" s="8"/>
      <c r="U8" s="7"/>
    </row>
    <row r="9" spans="1:21" x14ac:dyDescent="0.25">
      <c r="A9" s="76"/>
      <c r="B9" s="365"/>
      <c r="C9" s="366"/>
      <c r="D9" s="367"/>
      <c r="F9" s="417"/>
      <c r="G9" s="418"/>
      <c r="H9" s="418"/>
      <c r="I9" s="418"/>
      <c r="J9" s="418"/>
      <c r="K9" s="418"/>
      <c r="L9" s="419"/>
      <c r="R9" s="368"/>
      <c r="S9" s="365"/>
      <c r="T9" s="366"/>
      <c r="U9" s="367"/>
    </row>
    <row r="10" spans="1:21" ht="23.25" customHeight="1" x14ac:dyDescent="0.25">
      <c r="A10" s="43"/>
      <c r="B10" s="313"/>
      <c r="C10" s="313">
        <f>SUM(C7:C9)</f>
        <v>12</v>
      </c>
      <c r="D10" s="313">
        <f>SUM(D7:D9)</f>
        <v>1525000</v>
      </c>
      <c r="F10" s="417"/>
      <c r="G10" s="418"/>
      <c r="H10" s="418"/>
      <c r="I10" s="418"/>
      <c r="J10" s="418"/>
      <c r="K10" s="418"/>
      <c r="L10" s="419"/>
      <c r="S10" s="9"/>
      <c r="T10" s="9">
        <f>SUM(T7:T9)</f>
        <v>12</v>
      </c>
      <c r="U10" s="9">
        <f>SUM(U7:U9)</f>
        <v>18300000</v>
      </c>
    </row>
    <row r="11" spans="1:21" x14ac:dyDescent="0.25">
      <c r="A11" s="43"/>
      <c r="F11" s="277"/>
      <c r="G11" s="278"/>
      <c r="H11" s="278"/>
      <c r="I11" s="278"/>
      <c r="J11" s="278"/>
      <c r="K11" s="278"/>
      <c r="L11" s="38"/>
    </row>
    <row r="12" spans="1:21" x14ac:dyDescent="0.25">
      <c r="A12" s="43"/>
      <c r="B12" s="10" t="s">
        <v>20</v>
      </c>
      <c r="C12" s="11"/>
      <c r="D12" s="11"/>
      <c r="F12" s="279" t="s">
        <v>196</v>
      </c>
      <c r="G12" s="280"/>
      <c r="H12" s="280"/>
      <c r="I12" s="280"/>
      <c r="J12" s="280"/>
      <c r="K12" s="280"/>
      <c r="L12" s="39"/>
      <c r="S12" s="10" t="s">
        <v>12</v>
      </c>
      <c r="T12" s="11"/>
      <c r="U12" s="11"/>
    </row>
    <row r="13" spans="1:21" x14ac:dyDescent="0.25">
      <c r="A13" s="43"/>
      <c r="B13" s="5" t="s">
        <v>4</v>
      </c>
      <c r="D13" s="33">
        <f>VLOOKUP(D10,$B$35:$E$46,3)</f>
        <v>92000</v>
      </c>
      <c r="F13" s="40"/>
      <c r="G13" s="12"/>
      <c r="H13" s="12"/>
      <c r="I13" s="12"/>
      <c r="J13" s="12"/>
      <c r="K13" s="12"/>
      <c r="L13" s="41"/>
      <c r="S13" s="5" t="s">
        <v>4</v>
      </c>
      <c r="U13" s="13">
        <f>VLOOKUP(U10,$B$35:$E$46,3)</f>
        <v>1422000</v>
      </c>
    </row>
    <row r="14" spans="1:21" x14ac:dyDescent="0.25">
      <c r="A14" s="43"/>
      <c r="B14" s="1" t="s">
        <v>11</v>
      </c>
      <c r="C14" s="34">
        <f>IF($D$10&gt;$B$46,$C$45,IF(ISNA(VLOOKUP($D$10,$C$35:$C$46,1)),0,VLOOKUP($D$10,$C$35:$C$46,1)))</f>
        <v>1500000.1</v>
      </c>
      <c r="D14" s="34"/>
      <c r="F14" s="48" t="s">
        <v>7</v>
      </c>
      <c r="G14" s="45"/>
      <c r="H14" s="45"/>
      <c r="I14" s="45"/>
      <c r="J14" s="45"/>
      <c r="K14" s="45"/>
      <c r="L14" s="46"/>
      <c r="S14" s="1" t="s">
        <v>11</v>
      </c>
      <c r="T14" s="14">
        <f>IF(U10&gt;$B$46,$C$45,IF(ISNA(VLOOKUP(U10,$C$35:$C$46,1)),0,VLOOKUP(U10,$C$35:$C$46,1)))</f>
        <v>7000000.0999999996</v>
      </c>
      <c r="U14" s="14"/>
    </row>
    <row r="15" spans="1:21" ht="31.5" customHeight="1" x14ac:dyDescent="0.25">
      <c r="A15" s="43"/>
      <c r="B15" s="15" t="s">
        <v>10</v>
      </c>
      <c r="C15" s="213">
        <f>+$D$10-$C$14</f>
        <v>24999.899999999907</v>
      </c>
      <c r="F15" s="44" t="s">
        <v>16</v>
      </c>
      <c r="L15" s="37"/>
      <c r="S15" s="15" t="s">
        <v>10</v>
      </c>
      <c r="T15" s="213">
        <f>+U10-T14</f>
        <v>11299999.9</v>
      </c>
    </row>
    <row r="16" spans="1:21" ht="15" customHeight="1" x14ac:dyDescent="0.25">
      <c r="A16" s="43"/>
      <c r="B16" s="5" t="s">
        <v>13</v>
      </c>
      <c r="C16" s="299">
        <f>IF($D$10&gt;$C$14,VLOOKUP($D$10,$B$35:$E$46,4))</f>
        <v>0.15</v>
      </c>
      <c r="D16" s="33">
        <f>ROUND(C15*C16,0)</f>
        <v>3750</v>
      </c>
      <c r="F16" s="406" t="s">
        <v>17</v>
      </c>
      <c r="G16" s="420"/>
      <c r="H16" s="420"/>
      <c r="I16" s="420"/>
      <c r="J16" s="420"/>
      <c r="K16" s="420"/>
      <c r="L16" s="370"/>
      <c r="S16" s="5" t="s">
        <v>13</v>
      </c>
      <c r="T16" s="282">
        <f>IF(U10&gt;T14,VLOOKUP(U10,$B$35:$E$46,4))</f>
        <v>0.3</v>
      </c>
      <c r="U16" s="13">
        <f>ROUND(T15*T16,0)</f>
        <v>3390000</v>
      </c>
    </row>
    <row r="17" spans="1:21" ht="15.75" thickBot="1" x14ac:dyDescent="0.3">
      <c r="A17" s="43"/>
      <c r="F17" s="43" t="s">
        <v>26</v>
      </c>
      <c r="L17" s="37"/>
    </row>
    <row r="18" spans="1:21" ht="15.75" thickBot="1" x14ac:dyDescent="0.3">
      <c r="A18" s="43"/>
      <c r="B18" s="5" t="s">
        <v>14</v>
      </c>
      <c r="D18" s="302">
        <f>+D13+D16</f>
        <v>95750</v>
      </c>
      <c r="F18" s="43" t="s">
        <v>18</v>
      </c>
      <c r="L18" s="37"/>
      <c r="S18" s="5" t="s">
        <v>14</v>
      </c>
      <c r="U18" s="18">
        <f>+U13+U16</f>
        <v>4812000</v>
      </c>
    </row>
    <row r="19" spans="1:21" x14ac:dyDescent="0.25">
      <c r="A19" s="43"/>
      <c r="B19" s="284"/>
      <c r="D19" s="314"/>
      <c r="F19" s="47" t="s">
        <v>8</v>
      </c>
      <c r="L19" s="37"/>
      <c r="S19" s="284"/>
      <c r="U19" s="314"/>
    </row>
    <row r="20" spans="1:21" x14ac:dyDescent="0.25">
      <c r="A20" s="43"/>
      <c r="F20" s="43"/>
      <c r="L20" s="37"/>
    </row>
    <row r="21" spans="1:21" x14ac:dyDescent="0.25">
      <c r="A21" s="43"/>
      <c r="B21" s="10" t="s">
        <v>24</v>
      </c>
      <c r="C21" s="11"/>
      <c r="D21" s="11"/>
      <c r="F21" s="43"/>
      <c r="L21" s="37"/>
    </row>
    <row r="22" spans="1:21" x14ac:dyDescent="0.25">
      <c r="A22" s="43"/>
      <c r="B22" s="1" t="s">
        <v>186</v>
      </c>
      <c r="D22" s="213">
        <f>U18</f>
        <v>4812000</v>
      </c>
      <c r="F22" s="43" t="s">
        <v>25</v>
      </c>
      <c r="L22" s="37"/>
    </row>
    <row r="23" spans="1:21" x14ac:dyDescent="0.25">
      <c r="A23" s="43"/>
      <c r="B23" s="1" t="s">
        <v>187</v>
      </c>
      <c r="D23" s="213">
        <f>D18</f>
        <v>95750</v>
      </c>
      <c r="F23" s="43"/>
      <c r="L23" s="37"/>
    </row>
    <row r="24" spans="1:21" ht="15.75" thickBot="1" x14ac:dyDescent="0.3">
      <c r="A24" s="43"/>
      <c r="B24" s="1" t="s">
        <v>188</v>
      </c>
      <c r="D24" s="213">
        <f>ROUND(IF(C8&gt;0,(D22/12*$C$7),0),0)</f>
        <v>401000</v>
      </c>
      <c r="F24" s="43"/>
      <c r="L24" s="37"/>
    </row>
    <row r="25" spans="1:21" ht="15.75" thickBot="1" x14ac:dyDescent="0.3">
      <c r="A25" s="43"/>
      <c r="B25" s="1" t="s">
        <v>189</v>
      </c>
      <c r="D25" s="18">
        <f>+D23-D24</f>
        <v>-305250</v>
      </c>
      <c r="F25" s="43"/>
      <c r="H25" s="240" t="s">
        <v>198</v>
      </c>
      <c r="L25" s="37"/>
    </row>
    <row r="26" spans="1:21" ht="15.75" thickBot="1" x14ac:dyDescent="0.3">
      <c r="A26" s="43"/>
      <c r="B26" s="5" t="s">
        <v>15</v>
      </c>
      <c r="D26" s="315">
        <f>ROUND(D25/$C$10,0)</f>
        <v>-25438</v>
      </c>
      <c r="F26" s="43"/>
      <c r="L26" s="37"/>
    </row>
    <row r="27" spans="1:21" x14ac:dyDescent="0.25">
      <c r="A27" s="40"/>
      <c r="B27" s="12"/>
      <c r="C27" s="12"/>
      <c r="D27" s="12"/>
      <c r="E27" s="12"/>
      <c r="F27" s="40"/>
      <c r="G27" s="12"/>
      <c r="H27" s="12"/>
      <c r="I27" s="12"/>
      <c r="J27" s="12"/>
      <c r="K27" s="12"/>
      <c r="L27" s="41"/>
    </row>
    <row r="32" spans="1:21" ht="15" customHeight="1" x14ac:dyDescent="0.25">
      <c r="A32" s="425" t="s">
        <v>21</v>
      </c>
      <c r="B32" s="426"/>
      <c r="C32" s="426"/>
      <c r="D32" s="426"/>
      <c r="E32" s="427"/>
    </row>
    <row r="33" spans="1:13" x14ac:dyDescent="0.25">
      <c r="A33" s="425" t="s">
        <v>202</v>
      </c>
      <c r="B33" s="426"/>
      <c r="C33" s="426"/>
      <c r="D33" s="426"/>
      <c r="E33" s="427"/>
    </row>
    <row r="34" spans="1:13" s="21" customFormat="1" x14ac:dyDescent="0.25">
      <c r="A34" s="22" t="s">
        <v>3</v>
      </c>
      <c r="B34" s="23" t="s">
        <v>22</v>
      </c>
      <c r="C34" s="23" t="s">
        <v>23</v>
      </c>
      <c r="D34" s="23" t="s">
        <v>4</v>
      </c>
      <c r="E34" s="23" t="s">
        <v>5</v>
      </c>
      <c r="F34" s="1"/>
      <c r="G34" s="1"/>
      <c r="H34" s="1"/>
    </row>
    <row r="35" spans="1:13" s="21" customFormat="1" ht="15.75" x14ac:dyDescent="0.3">
      <c r="A35" s="24">
        <v>1</v>
      </c>
      <c r="B35" s="25">
        <v>0</v>
      </c>
      <c r="C35" s="25">
        <v>400000</v>
      </c>
      <c r="D35" s="8">
        <v>0</v>
      </c>
      <c r="E35" s="26">
        <v>0</v>
      </c>
      <c r="F35" s="1"/>
      <c r="G35" s="287"/>
      <c r="H35" s="287"/>
    </row>
    <row r="36" spans="1:13" s="21" customFormat="1" ht="15.75" x14ac:dyDescent="0.3">
      <c r="A36" s="24">
        <v>2</v>
      </c>
      <c r="B36" s="25">
        <f>+C35+1</f>
        <v>400001</v>
      </c>
      <c r="C36" s="25">
        <v>500000.1</v>
      </c>
      <c r="D36" s="8">
        <v>0</v>
      </c>
      <c r="E36" s="26">
        <v>0.02</v>
      </c>
      <c r="F36" s="1"/>
      <c r="G36" s="1"/>
      <c r="H36" s="1"/>
    </row>
    <row r="37" spans="1:13" s="21" customFormat="1" ht="15.75" x14ac:dyDescent="0.3">
      <c r="A37" s="24">
        <v>3</v>
      </c>
      <c r="B37" s="25">
        <f>+C36+1</f>
        <v>500001.1</v>
      </c>
      <c r="C37" s="25">
        <v>750000.1</v>
      </c>
      <c r="D37" s="8">
        <v>2000</v>
      </c>
      <c r="E37" s="26">
        <v>0.05</v>
      </c>
      <c r="F37" s="1"/>
      <c r="G37" s="1"/>
      <c r="H37" s="1"/>
    </row>
    <row r="38" spans="1:13" s="21" customFormat="1" ht="15.75" x14ac:dyDescent="0.3">
      <c r="A38" s="24">
        <v>4</v>
      </c>
      <c r="B38" s="25">
        <f>+C37+1</f>
        <v>750001.1</v>
      </c>
      <c r="C38" s="25">
        <v>1400000.1</v>
      </c>
      <c r="D38" s="8">
        <v>14500</v>
      </c>
      <c r="E38" s="26">
        <v>0.1</v>
      </c>
      <c r="F38" s="1"/>
      <c r="G38" s="1"/>
      <c r="H38" s="1"/>
    </row>
    <row r="39" spans="1:13" s="21" customFormat="1" ht="15.75" x14ac:dyDescent="0.3">
      <c r="A39" s="24">
        <v>5</v>
      </c>
      <c r="B39" s="25">
        <f>+C38+1</f>
        <v>1400001.1</v>
      </c>
      <c r="C39" s="25">
        <v>1500000.1</v>
      </c>
      <c r="D39" s="8">
        <v>79500</v>
      </c>
      <c r="E39" s="26">
        <v>0.125</v>
      </c>
      <c r="F39" s="1"/>
      <c r="G39" s="1"/>
      <c r="H39" s="1"/>
    </row>
    <row r="40" spans="1:13" s="21" customFormat="1" ht="15.75" x14ac:dyDescent="0.3">
      <c r="A40" s="24">
        <v>6</v>
      </c>
      <c r="B40" s="25">
        <f>+C39+1</f>
        <v>1500001.1</v>
      </c>
      <c r="C40" s="25">
        <v>1800000.1</v>
      </c>
      <c r="D40" s="8">
        <v>92000</v>
      </c>
      <c r="E40" s="26">
        <v>0.15</v>
      </c>
      <c r="F40" s="1"/>
      <c r="G40" s="1"/>
      <c r="H40" s="1"/>
    </row>
    <row r="41" spans="1:13" s="21" customFormat="1" ht="15.75" x14ac:dyDescent="0.3">
      <c r="A41" s="24">
        <v>7</v>
      </c>
      <c r="B41" s="25">
        <f>C40+1</f>
        <v>1800001.1</v>
      </c>
      <c r="C41" s="25">
        <v>2500000.1</v>
      </c>
      <c r="D41" s="8">
        <v>137000</v>
      </c>
      <c r="E41" s="26">
        <v>0.17499999999999999</v>
      </c>
      <c r="F41" s="1"/>
      <c r="G41" s="1"/>
      <c r="H41" s="1"/>
    </row>
    <row r="42" spans="1:13" s="21" customFormat="1" ht="15.75" x14ac:dyDescent="0.3">
      <c r="A42" s="24">
        <v>8</v>
      </c>
      <c r="B42" s="25">
        <f>+C41+1</f>
        <v>2500001.1</v>
      </c>
      <c r="C42" s="25">
        <v>3000000.1</v>
      </c>
      <c r="D42" s="8">
        <v>259500</v>
      </c>
      <c r="E42" s="26">
        <v>0.2</v>
      </c>
      <c r="F42" s="1"/>
      <c r="G42" s="1"/>
      <c r="H42" s="1"/>
    </row>
    <row r="43" spans="1:13" s="21" customFormat="1" ht="15.75" x14ac:dyDescent="0.3">
      <c r="A43" s="24">
        <v>9</v>
      </c>
      <c r="B43" s="25">
        <f t="shared" ref="B43:B45" si="0">+C42+1</f>
        <v>3000001.1</v>
      </c>
      <c r="C43" s="25">
        <v>3500000.1</v>
      </c>
      <c r="D43" s="8">
        <v>359500</v>
      </c>
      <c r="E43" s="26">
        <v>0.22500000000000001</v>
      </c>
      <c r="F43" s="1"/>
      <c r="G43" s="1"/>
      <c r="H43" s="1"/>
    </row>
    <row r="44" spans="1:13" s="21" customFormat="1" ht="15.75" x14ac:dyDescent="0.3">
      <c r="A44" s="24">
        <v>10</v>
      </c>
      <c r="B44" s="25">
        <f t="shared" si="0"/>
        <v>3500001.1</v>
      </c>
      <c r="C44" s="25">
        <v>4000000.1</v>
      </c>
      <c r="D44" s="8">
        <v>472000</v>
      </c>
      <c r="E44" s="26">
        <v>0.25</v>
      </c>
      <c r="F44" s="1"/>
      <c r="G44" s="1"/>
      <c r="H44" s="1"/>
      <c r="I44" s="1"/>
      <c r="J44" s="1"/>
      <c r="K44" s="1"/>
      <c r="L44" s="1"/>
      <c r="M44" s="1"/>
    </row>
    <row r="45" spans="1:13" s="21" customFormat="1" ht="15.75" x14ac:dyDescent="0.3">
      <c r="A45" s="24">
        <v>11</v>
      </c>
      <c r="B45" s="25">
        <f t="shared" si="0"/>
        <v>4000001.1</v>
      </c>
      <c r="C45" s="25">
        <v>7000000.0999999996</v>
      </c>
      <c r="D45" s="8">
        <v>597000</v>
      </c>
      <c r="E45" s="26">
        <v>0.27500000000000002</v>
      </c>
      <c r="F45" s="1"/>
      <c r="G45" s="1"/>
      <c r="H45" s="1"/>
      <c r="I45" s="1"/>
      <c r="J45" s="1"/>
      <c r="K45" s="1"/>
      <c r="L45" s="1"/>
      <c r="M45" s="1"/>
    </row>
    <row r="46" spans="1:13" s="21" customFormat="1" ht="15.75" x14ac:dyDescent="0.3">
      <c r="A46" s="24">
        <v>12</v>
      </c>
      <c r="B46" s="25">
        <f>+C45+1</f>
        <v>7000001.0999999996</v>
      </c>
      <c r="C46" s="25">
        <v>0</v>
      </c>
      <c r="D46" s="8">
        <v>1422000</v>
      </c>
      <c r="E46" s="26">
        <v>0.3</v>
      </c>
      <c r="F46" s="1"/>
      <c r="G46" s="1"/>
      <c r="H46" s="1"/>
      <c r="I46" s="1"/>
      <c r="J46" s="1"/>
      <c r="K46" s="1"/>
      <c r="L46" s="1"/>
      <c r="M46" s="1"/>
    </row>
  </sheetData>
  <sheetProtection algorithmName="SHA-512" hashValue="HOyeHZvLwabPlqgBTxkC+xjn8RlSvIx0V0dWxBF9U8cA5w7G/+SMoZfSOUAf9eXm1FqH/Stu2HSeo3/hiWuCLw==" saltValue="PZihglcXcZH9uFCbpj51EA==" spinCount="100000" sheet="1" selectLockedCells="1"/>
  <mergeCells count="8">
    <mergeCell ref="S9:U9"/>
    <mergeCell ref="F16:L16"/>
    <mergeCell ref="A32:E32"/>
    <mergeCell ref="A33:E33"/>
    <mergeCell ref="F6:L7"/>
    <mergeCell ref="F8:L10"/>
    <mergeCell ref="R8:R9"/>
    <mergeCell ref="B9:D9"/>
  </mergeCells>
  <dataValidations count="5">
    <dataValidation allowBlank="1" showInputMessage="1" showErrorMessage="1" promptTitle="FinanTax Consulting:" prompt="use this row if there is any salary increament during the period. Insert new salary after increament and remaining months." sqref="A8:A9" xr:uid="{969B8C4F-EE0F-4940-8C1A-9871FF10B09C}"/>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T8" xr:uid="{DF9C23C7-6D58-4B12-A05B-7738100EABFD}"/>
    <dataValidation allowBlank="1" showInputMessage="1" showErrorMessage="1" promptTitle="FinanTax Consulting" prompt="Add months before any review, i.e., if an employee gets 25,000 from July to Sep and then 30,000 from onwards, put 3 months here and remaining 9 months in next row under salary review." sqref="C7 T7" xr:uid="{D1A0DC00-AFB2-4885-BB1F-3E7B48F9B4F4}"/>
    <dataValidation allowBlank="1" showInputMessage="1" showErrorMessage="1" promptTitle="FinanTax Consulting:" prompt="Insert Monthly Salary, Including all benefits." sqref="A7 R7" xr:uid="{17540A1D-DA67-4582-A95F-C517F9E69B11}"/>
    <dataValidation allowBlank="1" showInputMessage="1" showErrorMessage="1" promptTitle="FinanTax Consulting:" prompt="use this row if there is any salary review during the period. Insert new salary after review and remaining months." sqref="R8" xr:uid="{F5BE728C-3A3D-4259-BAF0-35C1201A10C4}"/>
  </dataValidations>
  <hyperlinks>
    <hyperlink ref="F19" r:id="rId1" xr:uid="{287EED79-719C-4DDE-A2A8-3D880DAA4CD8}"/>
    <hyperlink ref="H25" r:id="rId2" xr:uid="{CEBB018C-D490-47C4-B2B8-302D3CF4B04C}"/>
  </hyperlinks>
  <printOptions horizontalCentered="1"/>
  <pageMargins left="0.5" right="0.23" top="0.99" bottom="0.75" header="0.3" footer="0.3"/>
  <pageSetup scale="60"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AC143"/>
  <sheetViews>
    <sheetView view="pageBreakPreview" zoomScaleNormal="80" zoomScaleSheetLayoutView="100" workbookViewId="0">
      <pane ySplit="6" topLeftCell="A124" activePane="bottomLeft" state="frozen"/>
      <selection activeCell="D14" sqref="D14"/>
      <selection pane="bottomLeft" activeCell="D132" sqref="D132"/>
    </sheetView>
  </sheetViews>
  <sheetFormatPr defaultRowHeight="15" x14ac:dyDescent="0.25"/>
  <cols>
    <col min="1" max="1" width="9.140625" style="156"/>
    <col min="2" max="2" width="11.7109375" style="221" customWidth="1"/>
    <col min="3" max="3" width="20" style="200" customWidth="1"/>
    <col min="4" max="4" width="83.85546875" style="185" customWidth="1"/>
    <col min="5" max="5" width="16.42578125" style="198" bestFit="1" customWidth="1"/>
    <col min="6" max="6" width="17.28515625" style="198" customWidth="1"/>
    <col min="7" max="7" width="21.140625" style="177" customWidth="1"/>
    <col min="8" max="29" width="9.140625" style="156"/>
  </cols>
  <sheetData>
    <row r="1" spans="1:29" ht="27" customHeight="1" x14ac:dyDescent="0.25">
      <c r="B1" s="469" t="s">
        <v>147</v>
      </c>
      <c r="C1" s="469"/>
      <c r="D1" s="469"/>
      <c r="E1" s="469"/>
      <c r="F1" s="469"/>
      <c r="G1" s="227"/>
    </row>
    <row r="2" spans="1:29" ht="21.75" customHeight="1" x14ac:dyDescent="0.25">
      <c r="B2" s="470" t="s">
        <v>176</v>
      </c>
      <c r="C2" s="470"/>
      <c r="D2" s="470"/>
      <c r="E2" s="470"/>
      <c r="F2" s="470"/>
      <c r="G2" s="223"/>
      <c r="H2" s="224"/>
    </row>
    <row r="3" spans="1:29" ht="18" customHeight="1" x14ac:dyDescent="0.25">
      <c r="B3" s="229"/>
      <c r="C3" s="229"/>
      <c r="D3" s="229"/>
      <c r="E3" s="229"/>
      <c r="F3" s="229"/>
      <c r="G3" s="223"/>
      <c r="H3" s="224"/>
    </row>
    <row r="4" spans="1:29" s="156" customFormat="1" ht="15.75" x14ac:dyDescent="0.25">
      <c r="B4" s="472" t="s">
        <v>8</v>
      </c>
      <c r="C4" s="473"/>
      <c r="D4" s="473"/>
      <c r="E4" s="473"/>
      <c r="F4" s="473"/>
      <c r="G4" s="473"/>
      <c r="H4" s="224"/>
    </row>
    <row r="5" spans="1:29" s="156" customFormat="1" ht="5.25" customHeight="1" x14ac:dyDescent="0.25">
      <c r="B5" s="326"/>
      <c r="C5" s="327"/>
      <c r="D5" s="327"/>
      <c r="E5" s="327"/>
      <c r="F5" s="327"/>
      <c r="G5" s="327"/>
      <c r="H5" s="224"/>
    </row>
    <row r="6" spans="1:29" s="231" customFormat="1" ht="26.25" customHeight="1" x14ac:dyDescent="0.25">
      <c r="A6" s="230"/>
      <c r="B6" s="329" t="s">
        <v>51</v>
      </c>
      <c r="C6" s="329" t="s">
        <v>79</v>
      </c>
      <c r="D6" s="330" t="s">
        <v>52</v>
      </c>
      <c r="E6" s="471" t="s">
        <v>53</v>
      </c>
      <c r="F6" s="471"/>
      <c r="G6" s="331" t="s">
        <v>146</v>
      </c>
      <c r="H6" s="224"/>
      <c r="I6" s="230"/>
      <c r="J6" s="230"/>
      <c r="K6" s="230"/>
      <c r="L6" s="230"/>
      <c r="M6" s="230"/>
      <c r="N6" s="230"/>
      <c r="O6" s="230"/>
      <c r="P6" s="230"/>
      <c r="Q6" s="230"/>
      <c r="R6" s="230"/>
      <c r="S6" s="230"/>
      <c r="T6" s="230"/>
      <c r="U6" s="230"/>
      <c r="V6" s="230"/>
      <c r="W6" s="230"/>
      <c r="X6" s="230"/>
      <c r="Y6" s="230"/>
      <c r="Z6" s="230"/>
      <c r="AA6" s="230"/>
      <c r="AB6" s="230"/>
      <c r="AC6" s="230"/>
    </row>
    <row r="7" spans="1:29" ht="20.100000000000001" customHeight="1" x14ac:dyDescent="0.25">
      <c r="B7" s="434" t="s">
        <v>253</v>
      </c>
      <c r="C7" s="434"/>
      <c r="D7" s="434"/>
      <c r="E7" s="435" t="s">
        <v>217</v>
      </c>
      <c r="F7" s="435" t="s">
        <v>124</v>
      </c>
      <c r="G7" s="332"/>
      <c r="H7" s="224"/>
    </row>
    <row r="8" spans="1:29" x14ac:dyDescent="0.25">
      <c r="B8" s="442" t="s">
        <v>254</v>
      </c>
      <c r="C8" s="442" t="s">
        <v>255</v>
      </c>
      <c r="D8" s="178" t="s">
        <v>256</v>
      </c>
      <c r="E8" s="438">
        <v>0.2</v>
      </c>
      <c r="F8" s="439"/>
      <c r="G8" s="444"/>
    </row>
    <row r="9" spans="1:29" x14ac:dyDescent="0.25">
      <c r="B9" s="443"/>
      <c r="C9" s="443"/>
      <c r="D9" s="178" t="s">
        <v>257</v>
      </c>
      <c r="E9" s="438">
        <v>0.39</v>
      </c>
      <c r="F9" s="439"/>
      <c r="G9" s="445"/>
    </row>
    <row r="10" spans="1:29" x14ac:dyDescent="0.25">
      <c r="B10" s="443"/>
      <c r="C10" s="443"/>
      <c r="D10" s="178" t="s">
        <v>258</v>
      </c>
      <c r="E10" s="438">
        <v>0.28999999999999998</v>
      </c>
      <c r="F10" s="439"/>
      <c r="G10" s="446"/>
    </row>
    <row r="11" spans="1:29" ht="20.100000000000001" customHeight="1" x14ac:dyDescent="0.25">
      <c r="B11" s="434" t="s">
        <v>259</v>
      </c>
      <c r="C11" s="434"/>
      <c r="D11" s="434"/>
      <c r="E11" s="435" t="s">
        <v>217</v>
      </c>
      <c r="F11" s="435" t="s">
        <v>124</v>
      </c>
      <c r="G11" s="332"/>
      <c r="H11" s="224"/>
    </row>
    <row r="12" spans="1:29" x14ac:dyDescent="0.25">
      <c r="B12" s="442" t="s">
        <v>260</v>
      </c>
      <c r="C12" s="442"/>
      <c r="D12" s="352" t="s">
        <v>265</v>
      </c>
      <c r="E12" s="428">
        <v>0</v>
      </c>
      <c r="F12" s="429"/>
      <c r="G12" s="444"/>
    </row>
    <row r="13" spans="1:29" x14ac:dyDescent="0.25">
      <c r="B13" s="443"/>
      <c r="C13" s="443"/>
      <c r="D13" s="352" t="s">
        <v>262</v>
      </c>
      <c r="E13" s="428">
        <v>0.01</v>
      </c>
      <c r="F13" s="429"/>
      <c r="G13" s="445"/>
    </row>
    <row r="14" spans="1:29" x14ac:dyDescent="0.25">
      <c r="B14" s="443"/>
      <c r="C14" s="443"/>
      <c r="D14" s="352" t="s">
        <v>263</v>
      </c>
      <c r="E14" s="428">
        <v>0.02</v>
      </c>
      <c r="F14" s="429"/>
      <c r="G14" s="445"/>
    </row>
    <row r="15" spans="1:29" x14ac:dyDescent="0.25">
      <c r="B15" s="443"/>
      <c r="C15" s="443"/>
      <c r="D15" s="352" t="s">
        <v>264</v>
      </c>
      <c r="E15" s="428">
        <v>0.03</v>
      </c>
      <c r="F15" s="429"/>
      <c r="G15" s="445"/>
    </row>
    <row r="16" spans="1:29" x14ac:dyDescent="0.25">
      <c r="B16" s="443"/>
      <c r="C16" s="443"/>
      <c r="D16" s="352" t="s">
        <v>261</v>
      </c>
      <c r="E16" s="428">
        <v>0.04</v>
      </c>
      <c r="F16" s="429"/>
      <c r="G16" s="445"/>
    </row>
    <row r="17" spans="2:8" x14ac:dyDescent="0.25">
      <c r="B17" s="443"/>
      <c r="C17" s="443"/>
      <c r="D17" s="352" t="s">
        <v>266</v>
      </c>
      <c r="E17" s="428">
        <v>0.1</v>
      </c>
      <c r="F17" s="429"/>
      <c r="G17" s="446"/>
    </row>
    <row r="18" spans="2:8" ht="53.25" customHeight="1" x14ac:dyDescent="0.25">
      <c r="B18" s="342"/>
      <c r="C18" s="342"/>
      <c r="D18" s="352" t="s">
        <v>267</v>
      </c>
      <c r="E18" s="428">
        <v>0.1</v>
      </c>
      <c r="F18" s="429"/>
      <c r="G18" s="343"/>
    </row>
    <row r="19" spans="2:8" ht="20.100000000000001" customHeight="1" x14ac:dyDescent="0.25">
      <c r="B19" s="434" t="s">
        <v>221</v>
      </c>
      <c r="C19" s="434"/>
      <c r="D19" s="434"/>
      <c r="E19" s="435" t="s">
        <v>217</v>
      </c>
      <c r="F19" s="435" t="s">
        <v>124</v>
      </c>
      <c r="G19" s="332"/>
      <c r="H19" s="224"/>
    </row>
    <row r="20" spans="2:8" x14ac:dyDescent="0.25">
      <c r="B20" s="442">
        <v>148</v>
      </c>
      <c r="C20" s="442"/>
      <c r="D20" s="178" t="s">
        <v>249</v>
      </c>
      <c r="E20" s="319">
        <v>0.01</v>
      </c>
      <c r="F20" s="319">
        <v>0.02</v>
      </c>
      <c r="G20" s="444" t="s">
        <v>222</v>
      </c>
    </row>
    <row r="21" spans="2:8" x14ac:dyDescent="0.25">
      <c r="B21" s="443"/>
      <c r="C21" s="443"/>
      <c r="D21" s="178" t="s">
        <v>250</v>
      </c>
      <c r="E21" s="319">
        <v>0.02</v>
      </c>
      <c r="F21" s="319">
        <v>0.04</v>
      </c>
      <c r="G21" s="445"/>
    </row>
    <row r="22" spans="2:8" x14ac:dyDescent="0.25">
      <c r="B22" s="443"/>
      <c r="C22" s="443"/>
      <c r="D22" s="178" t="s">
        <v>268</v>
      </c>
      <c r="E22" s="351">
        <v>3.5000000000000003E-2</v>
      </c>
      <c r="F22" s="351">
        <v>7.0000000000000007E-2</v>
      </c>
      <c r="G22" s="446"/>
    </row>
    <row r="23" spans="2:8" x14ac:dyDescent="0.25">
      <c r="B23" s="443"/>
      <c r="C23" s="443"/>
      <c r="D23" s="178" t="s">
        <v>251</v>
      </c>
      <c r="E23" s="319">
        <v>5.5E-2</v>
      </c>
      <c r="F23" s="319">
        <v>0.11</v>
      </c>
      <c r="G23" s="328" t="s">
        <v>98</v>
      </c>
    </row>
    <row r="24" spans="2:8" ht="25.5" x14ac:dyDescent="0.25">
      <c r="B24" s="443"/>
      <c r="C24" s="443"/>
      <c r="D24" s="178" t="s">
        <v>269</v>
      </c>
      <c r="E24" s="319">
        <v>0.04</v>
      </c>
      <c r="F24" s="319">
        <v>0.08</v>
      </c>
      <c r="G24" s="328" t="s">
        <v>98</v>
      </c>
    </row>
    <row r="25" spans="2:8" ht="38.25" customHeight="1" x14ac:dyDescent="0.25">
      <c r="B25" s="453"/>
      <c r="C25" s="453"/>
      <c r="D25" s="178" t="s">
        <v>252</v>
      </c>
      <c r="E25" s="319">
        <v>0.01</v>
      </c>
      <c r="F25" s="319">
        <v>0.02</v>
      </c>
      <c r="G25" s="328" t="s">
        <v>98</v>
      </c>
    </row>
    <row r="26" spans="2:8" ht="20.100000000000001" customHeight="1" x14ac:dyDescent="0.25">
      <c r="B26" s="434" t="s">
        <v>84</v>
      </c>
      <c r="C26" s="434"/>
      <c r="D26" s="434"/>
      <c r="E26" s="435" t="s">
        <v>217</v>
      </c>
      <c r="F26" s="435" t="s">
        <v>124</v>
      </c>
      <c r="G26" s="332"/>
      <c r="H26" s="224"/>
    </row>
    <row r="27" spans="2:8" ht="30" customHeight="1" x14ac:dyDescent="0.25">
      <c r="B27" s="220">
        <v>149</v>
      </c>
      <c r="C27" s="186"/>
      <c r="D27" s="178" t="s">
        <v>270</v>
      </c>
      <c r="E27" s="460"/>
      <c r="F27" s="460"/>
      <c r="G27" s="466" t="s">
        <v>98</v>
      </c>
    </row>
    <row r="28" spans="2:8" ht="28.5" customHeight="1" x14ac:dyDescent="0.25">
      <c r="B28" s="220"/>
      <c r="C28" s="220" t="s">
        <v>125</v>
      </c>
      <c r="D28" s="178" t="s">
        <v>205</v>
      </c>
      <c r="E28" s="460" t="s">
        <v>82</v>
      </c>
      <c r="F28" s="460"/>
      <c r="G28" s="466"/>
    </row>
    <row r="29" spans="2:8" ht="20.100000000000001" customHeight="1" x14ac:dyDescent="0.25">
      <c r="B29" s="434" t="s">
        <v>83</v>
      </c>
      <c r="C29" s="434"/>
      <c r="D29" s="434"/>
      <c r="E29" s="435" t="s">
        <v>217</v>
      </c>
      <c r="F29" s="435" t="s">
        <v>124</v>
      </c>
      <c r="G29" s="332"/>
      <c r="H29" s="224"/>
    </row>
    <row r="30" spans="2:8" ht="42" customHeight="1" x14ac:dyDescent="0.25">
      <c r="B30" s="465">
        <v>150</v>
      </c>
      <c r="C30" s="459"/>
      <c r="D30" s="178" t="s">
        <v>239</v>
      </c>
      <c r="E30" s="216">
        <v>7.4999999999999997E-2</v>
      </c>
      <c r="F30" s="216">
        <v>0.15</v>
      </c>
      <c r="G30" s="467" t="s">
        <v>99</v>
      </c>
    </row>
    <row r="31" spans="2:8" ht="27.75" customHeight="1" x14ac:dyDescent="0.25">
      <c r="B31" s="465"/>
      <c r="C31" s="459"/>
      <c r="D31" s="178" t="s">
        <v>127</v>
      </c>
      <c r="E31" s="216">
        <v>0.25</v>
      </c>
      <c r="F31" s="216">
        <v>0.5</v>
      </c>
      <c r="G31" s="467"/>
    </row>
    <row r="32" spans="2:8" ht="29.25" customHeight="1" x14ac:dyDescent="0.25">
      <c r="B32" s="465"/>
      <c r="C32" s="459"/>
      <c r="D32" s="178" t="s">
        <v>240</v>
      </c>
      <c r="E32" s="216">
        <v>0.15</v>
      </c>
      <c r="F32" s="216">
        <v>0.3</v>
      </c>
      <c r="G32" s="467"/>
    </row>
    <row r="33" spans="2:8" ht="20.100000000000001" customHeight="1" x14ac:dyDescent="0.25">
      <c r="B33" s="465"/>
      <c r="C33" s="459"/>
      <c r="D33" s="178" t="s">
        <v>206</v>
      </c>
      <c r="E33" s="216">
        <v>0.15</v>
      </c>
      <c r="F33" s="216">
        <v>0.3</v>
      </c>
      <c r="G33" s="467"/>
    </row>
    <row r="34" spans="2:8" ht="20.100000000000001" customHeight="1" x14ac:dyDescent="0.25">
      <c r="B34" s="434" t="s">
        <v>85</v>
      </c>
      <c r="C34" s="434"/>
      <c r="D34" s="434"/>
      <c r="E34" s="435" t="s">
        <v>217</v>
      </c>
      <c r="F34" s="435" t="s">
        <v>124</v>
      </c>
      <c r="G34" s="332"/>
      <c r="H34" s="224"/>
    </row>
    <row r="35" spans="2:8" ht="56.25" customHeight="1" x14ac:dyDescent="0.25">
      <c r="B35" s="465" t="s">
        <v>149</v>
      </c>
      <c r="C35" s="459" t="s">
        <v>207</v>
      </c>
      <c r="D35" s="178" t="s">
        <v>208</v>
      </c>
      <c r="E35" s="216">
        <v>0.15</v>
      </c>
      <c r="F35" s="216">
        <v>0.3</v>
      </c>
      <c r="G35" s="467" t="s">
        <v>144</v>
      </c>
    </row>
    <row r="36" spans="2:8" ht="20.100000000000001" customHeight="1" x14ac:dyDescent="0.25">
      <c r="B36" s="465"/>
      <c r="C36" s="459"/>
      <c r="D36" s="219" t="s">
        <v>271</v>
      </c>
      <c r="E36" s="199">
        <v>0.15</v>
      </c>
      <c r="F36" s="199">
        <v>0.3</v>
      </c>
      <c r="G36" s="467"/>
    </row>
    <row r="37" spans="2:8" ht="27" customHeight="1" x14ac:dyDescent="0.25">
      <c r="B37" s="465"/>
      <c r="C37" s="459"/>
      <c r="D37" s="219" t="s">
        <v>150</v>
      </c>
      <c r="E37" s="199">
        <v>0.1</v>
      </c>
      <c r="F37" s="199">
        <v>0.2</v>
      </c>
      <c r="G37" s="467"/>
    </row>
    <row r="38" spans="2:8" ht="15.75" customHeight="1" x14ac:dyDescent="0.25">
      <c r="B38" s="465"/>
      <c r="C38" s="459"/>
      <c r="D38" s="474" t="s">
        <v>151</v>
      </c>
      <c r="E38" s="474"/>
      <c r="F38" s="474"/>
      <c r="G38" s="467"/>
    </row>
    <row r="39" spans="2:8" x14ac:dyDescent="0.25">
      <c r="B39" s="442">
        <v>151</v>
      </c>
      <c r="C39" s="431" t="s">
        <v>209</v>
      </c>
      <c r="D39" s="178" t="s">
        <v>210</v>
      </c>
      <c r="E39" s="256"/>
      <c r="F39" s="256"/>
      <c r="G39" s="444" t="s">
        <v>98</v>
      </c>
    </row>
    <row r="40" spans="2:8" x14ac:dyDescent="0.25">
      <c r="B40" s="443"/>
      <c r="C40" s="432"/>
      <c r="D40" s="219" t="s">
        <v>128</v>
      </c>
      <c r="E40" s="256">
        <v>0.25</v>
      </c>
      <c r="F40" s="256">
        <v>0.5</v>
      </c>
      <c r="G40" s="445"/>
    </row>
    <row r="41" spans="2:8" x14ac:dyDescent="0.25">
      <c r="B41" s="443"/>
      <c r="C41" s="432"/>
      <c r="D41" s="219" t="s">
        <v>211</v>
      </c>
      <c r="E41" s="256">
        <v>0.125</v>
      </c>
      <c r="F41" s="256">
        <v>0.25</v>
      </c>
      <c r="G41" s="445"/>
    </row>
    <row r="42" spans="2:8" ht="18.75" customHeight="1" x14ac:dyDescent="0.25">
      <c r="B42" s="453"/>
      <c r="C42" s="433"/>
      <c r="D42" s="219" t="s">
        <v>212</v>
      </c>
      <c r="E42" s="256">
        <v>0.1</v>
      </c>
      <c r="F42" s="256">
        <v>0.2</v>
      </c>
      <c r="G42" s="446"/>
    </row>
    <row r="43" spans="2:8" ht="20.100000000000001" customHeight="1" x14ac:dyDescent="0.25">
      <c r="B43" s="434" t="s">
        <v>86</v>
      </c>
      <c r="C43" s="434"/>
      <c r="D43" s="434"/>
      <c r="E43" s="435" t="s">
        <v>217</v>
      </c>
      <c r="F43" s="435" t="s">
        <v>124</v>
      </c>
      <c r="G43" s="332"/>
      <c r="H43" s="224"/>
    </row>
    <row r="44" spans="2:8" ht="20.100000000000001" customHeight="1" x14ac:dyDescent="0.25">
      <c r="B44" s="465">
        <v>152</v>
      </c>
      <c r="C44" s="186" t="s">
        <v>68</v>
      </c>
      <c r="D44" s="178" t="s">
        <v>67</v>
      </c>
      <c r="E44" s="440">
        <v>0.15</v>
      </c>
      <c r="F44" s="441"/>
      <c r="G44" s="175" t="s">
        <v>129</v>
      </c>
    </row>
    <row r="45" spans="2:8" ht="56.25" customHeight="1" x14ac:dyDescent="0.25">
      <c r="B45" s="465"/>
      <c r="C45" s="186" t="s">
        <v>87</v>
      </c>
      <c r="D45" s="178" t="s">
        <v>213</v>
      </c>
      <c r="E45" s="460">
        <v>7.0000000000000007E-2</v>
      </c>
      <c r="F45" s="460"/>
      <c r="G45" s="175" t="s">
        <v>129</v>
      </c>
    </row>
    <row r="46" spans="2:8" ht="20.100000000000001" customHeight="1" x14ac:dyDescent="0.25">
      <c r="B46" s="465"/>
      <c r="C46" s="186" t="s">
        <v>88</v>
      </c>
      <c r="D46" s="178" t="s">
        <v>89</v>
      </c>
      <c r="E46" s="438">
        <v>0.05</v>
      </c>
      <c r="F46" s="439"/>
      <c r="G46" s="175" t="s">
        <v>129</v>
      </c>
    </row>
    <row r="47" spans="2:8" ht="20.100000000000001" customHeight="1" x14ac:dyDescent="0.25">
      <c r="B47" s="465"/>
      <c r="C47" s="186" t="s">
        <v>69</v>
      </c>
      <c r="D47" s="178" t="s">
        <v>130</v>
      </c>
      <c r="E47" s="460">
        <v>0.1</v>
      </c>
      <c r="F47" s="460"/>
      <c r="G47" s="175" t="s">
        <v>129</v>
      </c>
    </row>
    <row r="48" spans="2:8" ht="43.5" customHeight="1" x14ac:dyDescent="0.25">
      <c r="B48" s="465"/>
      <c r="C48" s="344" t="s">
        <v>70</v>
      </c>
      <c r="D48" s="178" t="s">
        <v>275</v>
      </c>
      <c r="E48" s="430">
        <v>0.1</v>
      </c>
      <c r="F48" s="430"/>
      <c r="G48" s="347" t="s">
        <v>99</v>
      </c>
    </row>
    <row r="49" spans="2:8" ht="82.5" customHeight="1" x14ac:dyDescent="0.25">
      <c r="B49" s="465"/>
      <c r="C49" s="431" t="s">
        <v>90</v>
      </c>
      <c r="D49" s="178" t="s">
        <v>214</v>
      </c>
      <c r="E49" s="460">
        <v>0.1</v>
      </c>
      <c r="F49" s="460"/>
      <c r="G49" s="188" t="s">
        <v>131</v>
      </c>
    </row>
    <row r="50" spans="2:8" ht="64.5" customHeight="1" x14ac:dyDescent="0.25">
      <c r="B50" s="465"/>
      <c r="C50" s="432"/>
      <c r="D50" s="178" t="s">
        <v>248</v>
      </c>
      <c r="E50" s="345">
        <v>0.1</v>
      </c>
      <c r="F50" s="345">
        <v>0.2</v>
      </c>
      <c r="G50" s="347" t="s">
        <v>98</v>
      </c>
    </row>
    <row r="51" spans="2:8" ht="20.100000000000001" customHeight="1" x14ac:dyDescent="0.25">
      <c r="B51" s="465"/>
      <c r="C51" s="433"/>
      <c r="D51" s="178" t="s">
        <v>91</v>
      </c>
      <c r="E51" s="216">
        <v>0.2</v>
      </c>
      <c r="F51" s="216">
        <v>0.4</v>
      </c>
      <c r="G51" s="175" t="s">
        <v>98</v>
      </c>
    </row>
    <row r="52" spans="2:8" ht="22.5" customHeight="1" x14ac:dyDescent="0.25">
      <c r="B52" s="465" t="s">
        <v>132</v>
      </c>
      <c r="C52" s="459" t="s">
        <v>96</v>
      </c>
      <c r="D52" s="178" t="s">
        <v>92</v>
      </c>
      <c r="E52" s="438">
        <v>0.04</v>
      </c>
      <c r="F52" s="439"/>
      <c r="G52" s="188" t="s">
        <v>134</v>
      </c>
    </row>
    <row r="53" spans="2:8" x14ac:dyDescent="0.25">
      <c r="B53" s="465"/>
      <c r="C53" s="459"/>
      <c r="D53" s="178" t="s">
        <v>93</v>
      </c>
      <c r="E53" s="438">
        <v>4.4999999999999998E-2</v>
      </c>
      <c r="F53" s="439"/>
      <c r="G53" s="188" t="s">
        <v>129</v>
      </c>
    </row>
    <row r="54" spans="2:8" x14ac:dyDescent="0.25">
      <c r="B54" s="465"/>
      <c r="C54" s="459" t="s">
        <v>97</v>
      </c>
      <c r="D54" s="178" t="s">
        <v>94</v>
      </c>
      <c r="E54" s="438">
        <v>0.08</v>
      </c>
      <c r="F54" s="439"/>
      <c r="G54" s="188" t="s">
        <v>129</v>
      </c>
    </row>
    <row r="55" spans="2:8" x14ac:dyDescent="0.25">
      <c r="B55" s="465"/>
      <c r="C55" s="459"/>
      <c r="D55" s="178" t="s">
        <v>95</v>
      </c>
      <c r="E55" s="460">
        <v>0.1</v>
      </c>
      <c r="F55" s="460"/>
      <c r="G55" s="188" t="s">
        <v>129</v>
      </c>
    </row>
    <row r="56" spans="2:8" ht="28.5" customHeight="1" x14ac:dyDescent="0.25">
      <c r="B56" s="465"/>
      <c r="C56" s="431" t="s">
        <v>71</v>
      </c>
      <c r="D56" s="178" t="s">
        <v>272</v>
      </c>
      <c r="E56" s="216">
        <v>0.1</v>
      </c>
      <c r="F56" s="216">
        <v>0.2</v>
      </c>
      <c r="G56" s="188" t="s">
        <v>129</v>
      </c>
    </row>
    <row r="57" spans="2:8" ht="27.75" customHeight="1" x14ac:dyDescent="0.25">
      <c r="B57" s="465"/>
      <c r="C57" s="432"/>
      <c r="D57" s="178" t="s">
        <v>273</v>
      </c>
      <c r="E57" s="438">
        <v>7.0000000000000007E-2</v>
      </c>
      <c r="F57" s="439"/>
      <c r="G57" s="188" t="s">
        <v>129</v>
      </c>
    </row>
    <row r="58" spans="2:8" x14ac:dyDescent="0.25">
      <c r="B58" s="465"/>
      <c r="C58" s="433"/>
      <c r="D58" s="178" t="s">
        <v>152</v>
      </c>
      <c r="E58" s="216">
        <v>0.08</v>
      </c>
      <c r="F58" s="216">
        <v>0.16</v>
      </c>
      <c r="G58" s="188" t="s">
        <v>129</v>
      </c>
    </row>
    <row r="59" spans="2:8" x14ac:dyDescent="0.25">
      <c r="B59" s="465"/>
      <c r="C59" s="186" t="s">
        <v>215</v>
      </c>
      <c r="D59" s="178" t="s">
        <v>81</v>
      </c>
      <c r="E59" s="216">
        <v>0.2</v>
      </c>
      <c r="F59" s="216">
        <v>0.4</v>
      </c>
      <c r="G59" s="175" t="s">
        <v>99</v>
      </c>
    </row>
    <row r="60" spans="2:8" ht="153" x14ac:dyDescent="0.25">
      <c r="B60" s="257"/>
      <c r="C60" s="258" t="s">
        <v>216</v>
      </c>
      <c r="D60" s="178" t="s">
        <v>274</v>
      </c>
      <c r="E60" s="261">
        <v>0.03</v>
      </c>
      <c r="F60" s="261">
        <v>0.06</v>
      </c>
      <c r="G60" s="260" t="s">
        <v>129</v>
      </c>
    </row>
    <row r="61" spans="2:8" ht="20.100000000000001" customHeight="1" x14ac:dyDescent="0.25">
      <c r="B61" s="434" t="s">
        <v>135</v>
      </c>
      <c r="C61" s="434"/>
      <c r="D61" s="434"/>
      <c r="E61" s="435" t="s">
        <v>217</v>
      </c>
      <c r="F61" s="435" t="s">
        <v>124</v>
      </c>
      <c r="G61" s="332"/>
      <c r="H61" s="224"/>
    </row>
    <row r="62" spans="2:8" ht="54" customHeight="1" x14ac:dyDescent="0.25">
      <c r="B62" s="465">
        <v>153</v>
      </c>
      <c r="C62" s="431" t="s">
        <v>54</v>
      </c>
      <c r="D62" s="178" t="s">
        <v>219</v>
      </c>
      <c r="E62" s="216">
        <v>1.4999999999999999E-2</v>
      </c>
      <c r="F62" s="216">
        <v>0.03</v>
      </c>
      <c r="G62" s="188" t="s">
        <v>138</v>
      </c>
    </row>
    <row r="63" spans="2:8" ht="45" x14ac:dyDescent="0.25">
      <c r="B63" s="465"/>
      <c r="C63" s="432"/>
      <c r="D63" s="178" t="s">
        <v>218</v>
      </c>
      <c r="E63" s="261">
        <v>0.04</v>
      </c>
      <c r="F63" s="261">
        <v>0.08</v>
      </c>
      <c r="G63" s="259" t="s">
        <v>138</v>
      </c>
    </row>
    <row r="64" spans="2:8" x14ac:dyDescent="0.25">
      <c r="B64" s="465"/>
      <c r="C64" s="432"/>
      <c r="D64" s="178" t="s">
        <v>153</v>
      </c>
      <c r="E64" s="216">
        <v>0.01</v>
      </c>
      <c r="F64" s="216">
        <v>0.02</v>
      </c>
      <c r="G64" s="188" t="s">
        <v>129</v>
      </c>
    </row>
    <row r="65" spans="2:7" ht="29.25" customHeight="1" x14ac:dyDescent="0.25">
      <c r="B65" s="465"/>
      <c r="C65" s="432"/>
      <c r="D65" s="456" t="s">
        <v>276</v>
      </c>
      <c r="E65" s="454" t="s">
        <v>277</v>
      </c>
      <c r="F65" s="455"/>
      <c r="G65" s="444" t="s">
        <v>129</v>
      </c>
    </row>
    <row r="66" spans="2:7" ht="38.25" x14ac:dyDescent="0.25">
      <c r="B66" s="465"/>
      <c r="C66" s="432"/>
      <c r="D66" s="457"/>
      <c r="E66" s="222" t="s">
        <v>220</v>
      </c>
      <c r="F66" s="222" t="s">
        <v>154</v>
      </c>
      <c r="G66" s="446"/>
    </row>
    <row r="67" spans="2:7" ht="22.5" x14ac:dyDescent="0.25">
      <c r="B67" s="465"/>
      <c r="C67" s="432"/>
      <c r="D67" s="178" t="s">
        <v>136</v>
      </c>
      <c r="E67" s="216">
        <v>0.02</v>
      </c>
      <c r="F67" s="216">
        <v>0.04</v>
      </c>
      <c r="G67" s="188" t="s">
        <v>133</v>
      </c>
    </row>
    <row r="68" spans="2:7" x14ac:dyDescent="0.25">
      <c r="B68" s="465"/>
      <c r="C68" s="432"/>
      <c r="D68" s="178" t="s">
        <v>137</v>
      </c>
      <c r="E68" s="216">
        <v>2.5000000000000001E-2</v>
      </c>
      <c r="F68" s="216">
        <v>0.05</v>
      </c>
      <c r="G68" s="175" t="s">
        <v>129</v>
      </c>
    </row>
    <row r="69" spans="2:7" ht="38.25" x14ac:dyDescent="0.25">
      <c r="B69" s="465"/>
      <c r="C69" s="432"/>
      <c r="D69" s="178" t="s">
        <v>155</v>
      </c>
      <c r="E69" s="222" t="s">
        <v>156</v>
      </c>
      <c r="F69" s="222" t="s">
        <v>157</v>
      </c>
      <c r="G69" s="175" t="s">
        <v>129</v>
      </c>
    </row>
    <row r="70" spans="2:7" x14ac:dyDescent="0.25">
      <c r="B70" s="465"/>
      <c r="C70" s="432"/>
      <c r="D70" s="178" t="s">
        <v>158</v>
      </c>
      <c r="E70" s="222">
        <v>5.0000000000000001E-3</v>
      </c>
      <c r="F70" s="222">
        <v>0.01</v>
      </c>
      <c r="G70" s="175" t="s">
        <v>129</v>
      </c>
    </row>
    <row r="71" spans="2:7" ht="33.75" customHeight="1" x14ac:dyDescent="0.25">
      <c r="B71" s="465"/>
      <c r="C71" s="432"/>
      <c r="D71" s="178" t="s">
        <v>279</v>
      </c>
      <c r="E71" s="216">
        <v>0.04</v>
      </c>
      <c r="F71" s="216">
        <v>0.08</v>
      </c>
      <c r="G71" s="188" t="s">
        <v>139</v>
      </c>
    </row>
    <row r="72" spans="2:7" ht="28.5" customHeight="1" x14ac:dyDescent="0.25">
      <c r="B72" s="465"/>
      <c r="C72" s="432"/>
      <c r="D72" s="178" t="s">
        <v>280</v>
      </c>
      <c r="E72" s="216">
        <v>4.4999999999999998E-2</v>
      </c>
      <c r="F72" s="216">
        <v>0.09</v>
      </c>
      <c r="G72" s="175" t="s">
        <v>129</v>
      </c>
    </row>
    <row r="73" spans="2:7" x14ac:dyDescent="0.25">
      <c r="B73" s="465"/>
      <c r="C73" s="433"/>
      <c r="D73" s="352" t="s">
        <v>283</v>
      </c>
      <c r="E73" s="351">
        <v>0.01</v>
      </c>
      <c r="F73" s="351">
        <v>0.02</v>
      </c>
      <c r="G73" s="347"/>
    </row>
    <row r="74" spans="2:7" ht="57" customHeight="1" x14ac:dyDescent="0.25">
      <c r="B74" s="465"/>
      <c r="C74" s="459" t="s">
        <v>55</v>
      </c>
      <c r="D74" s="178" t="s">
        <v>278</v>
      </c>
      <c r="E74" s="216">
        <v>0.03</v>
      </c>
      <c r="F74" s="216">
        <v>0.06</v>
      </c>
      <c r="G74" s="467" t="s">
        <v>129</v>
      </c>
    </row>
    <row r="75" spans="2:7" ht="168.75" customHeight="1" x14ac:dyDescent="0.25">
      <c r="B75" s="465"/>
      <c r="C75" s="459"/>
      <c r="D75" s="178" t="s">
        <v>284</v>
      </c>
      <c r="E75" s="216">
        <v>0.03</v>
      </c>
      <c r="F75" s="216">
        <v>0.06</v>
      </c>
      <c r="G75" s="467"/>
    </row>
    <row r="76" spans="2:7" ht="29.25" customHeight="1" x14ac:dyDescent="0.25">
      <c r="B76" s="465"/>
      <c r="C76" s="459"/>
      <c r="D76" s="179" t="s">
        <v>281</v>
      </c>
      <c r="E76" s="216">
        <v>0.08</v>
      </c>
      <c r="F76" s="216">
        <v>0.16</v>
      </c>
      <c r="G76" s="467"/>
    </row>
    <row r="77" spans="2:7" ht="28.5" customHeight="1" x14ac:dyDescent="0.25">
      <c r="B77" s="465"/>
      <c r="C77" s="459"/>
      <c r="D77" s="179" t="s">
        <v>282</v>
      </c>
      <c r="E77" s="216">
        <v>0.1</v>
      </c>
      <c r="F77" s="216">
        <v>0.2</v>
      </c>
      <c r="G77" s="467"/>
    </row>
    <row r="78" spans="2:7" x14ac:dyDescent="0.25">
      <c r="B78" s="465"/>
      <c r="C78" s="459"/>
      <c r="D78" s="178" t="s">
        <v>118</v>
      </c>
      <c r="E78" s="216">
        <v>1.4999999999999999E-2</v>
      </c>
      <c r="F78" s="216">
        <v>0.03</v>
      </c>
      <c r="G78" s="467"/>
    </row>
    <row r="79" spans="2:7" x14ac:dyDescent="0.25">
      <c r="B79" s="465"/>
      <c r="C79" s="459" t="s">
        <v>119</v>
      </c>
      <c r="D79" s="178" t="s">
        <v>57</v>
      </c>
      <c r="E79" s="216">
        <v>0.1</v>
      </c>
      <c r="F79" s="216">
        <v>0.2</v>
      </c>
      <c r="G79" s="188" t="s">
        <v>129</v>
      </c>
    </row>
    <row r="80" spans="2:7" x14ac:dyDescent="0.25">
      <c r="B80" s="465"/>
      <c r="C80" s="459"/>
      <c r="D80" s="180" t="s">
        <v>72</v>
      </c>
      <c r="E80" s="460"/>
      <c r="F80" s="460"/>
      <c r="G80" s="232"/>
    </row>
    <row r="81" spans="2:8" ht="33.75" x14ac:dyDescent="0.25">
      <c r="B81" s="465"/>
      <c r="C81" s="459"/>
      <c r="D81" s="219" t="s">
        <v>73</v>
      </c>
      <c r="E81" s="216">
        <v>6.5000000000000002E-2</v>
      </c>
      <c r="F81" s="216">
        <v>0.13</v>
      </c>
      <c r="G81" s="188" t="s">
        <v>139</v>
      </c>
    </row>
    <row r="82" spans="2:8" ht="20.100000000000001" customHeight="1" x14ac:dyDescent="0.25">
      <c r="B82" s="465"/>
      <c r="C82" s="459"/>
      <c r="D82" s="219" t="s">
        <v>74</v>
      </c>
      <c r="E82" s="216">
        <v>7.0000000000000007E-2</v>
      </c>
      <c r="F82" s="216">
        <v>0.14000000000000001</v>
      </c>
      <c r="G82" s="188" t="s">
        <v>129</v>
      </c>
    </row>
    <row r="83" spans="2:8" ht="30" customHeight="1" x14ac:dyDescent="0.25">
      <c r="B83" s="465"/>
      <c r="C83" s="186" t="s">
        <v>75</v>
      </c>
      <c r="D83" s="219" t="s">
        <v>160</v>
      </c>
      <c r="E83" s="216">
        <v>0.01</v>
      </c>
      <c r="F83" s="216">
        <v>0.02</v>
      </c>
      <c r="G83" s="188" t="s">
        <v>129</v>
      </c>
    </row>
    <row r="84" spans="2:8" ht="20.100000000000001" customHeight="1" x14ac:dyDescent="0.25">
      <c r="B84" s="465"/>
      <c r="C84" s="186" t="s">
        <v>120</v>
      </c>
      <c r="D84" s="219" t="s">
        <v>121</v>
      </c>
      <c r="E84" s="216">
        <v>0.15</v>
      </c>
      <c r="F84" s="216">
        <v>0.3</v>
      </c>
      <c r="G84" s="175" t="s">
        <v>98</v>
      </c>
    </row>
    <row r="85" spans="2:8" ht="20.100000000000001" customHeight="1" x14ac:dyDescent="0.25">
      <c r="B85" s="434" t="s">
        <v>223</v>
      </c>
      <c r="C85" s="434"/>
      <c r="D85" s="434"/>
      <c r="E85" s="435" t="s">
        <v>217</v>
      </c>
      <c r="F85" s="435" t="s">
        <v>124</v>
      </c>
      <c r="G85" s="332"/>
      <c r="H85" s="224"/>
    </row>
    <row r="86" spans="2:8" x14ac:dyDescent="0.25">
      <c r="B86" s="436">
        <v>154</v>
      </c>
      <c r="C86" s="214" t="s">
        <v>224</v>
      </c>
      <c r="D86" s="178" t="s">
        <v>241</v>
      </c>
      <c r="E86" s="438">
        <v>0.01</v>
      </c>
      <c r="F86" s="439"/>
      <c r="G86" s="447" t="s">
        <v>161</v>
      </c>
    </row>
    <row r="87" spans="2:8" x14ac:dyDescent="0.25">
      <c r="B87" s="436"/>
      <c r="C87" s="321" t="s">
        <v>225</v>
      </c>
      <c r="D87" s="178" t="s">
        <v>226</v>
      </c>
      <c r="E87" s="438">
        <v>0.01</v>
      </c>
      <c r="F87" s="439"/>
      <c r="G87" s="448"/>
    </row>
    <row r="88" spans="2:8" x14ac:dyDescent="0.25">
      <c r="B88" s="436"/>
      <c r="C88" s="214" t="s">
        <v>227</v>
      </c>
      <c r="D88" s="178" t="s">
        <v>228</v>
      </c>
      <c r="E88" s="460">
        <v>0.01</v>
      </c>
      <c r="F88" s="460"/>
      <c r="G88" s="448"/>
    </row>
    <row r="89" spans="2:8" x14ac:dyDescent="0.25">
      <c r="B89" s="321"/>
      <c r="C89" s="321" t="s">
        <v>230</v>
      </c>
      <c r="D89" s="178" t="s">
        <v>229</v>
      </c>
      <c r="E89" s="438">
        <v>0.01</v>
      </c>
      <c r="F89" s="439"/>
      <c r="G89" s="449"/>
    </row>
    <row r="90" spans="2:8" ht="20.100000000000001" customHeight="1" x14ac:dyDescent="0.25">
      <c r="B90" s="434" t="s">
        <v>163</v>
      </c>
      <c r="C90" s="434"/>
      <c r="D90" s="434"/>
      <c r="E90" s="435" t="s">
        <v>217</v>
      </c>
      <c r="F90" s="435" t="s">
        <v>124</v>
      </c>
      <c r="G90" s="332"/>
      <c r="H90" s="224"/>
    </row>
    <row r="91" spans="2:8" ht="25.5" x14ac:dyDescent="0.25">
      <c r="B91" s="450" t="s">
        <v>162</v>
      </c>
      <c r="C91" s="321" t="s">
        <v>231</v>
      </c>
      <c r="D91" s="352" t="s">
        <v>285</v>
      </c>
      <c r="E91" s="428" t="s">
        <v>286</v>
      </c>
      <c r="F91" s="429"/>
      <c r="G91" s="323" t="s">
        <v>161</v>
      </c>
    </row>
    <row r="92" spans="2:8" ht="20.25" customHeight="1" x14ac:dyDescent="0.25">
      <c r="B92" s="451"/>
      <c r="C92" s="214" t="s">
        <v>232</v>
      </c>
      <c r="D92" s="352" t="s">
        <v>287</v>
      </c>
      <c r="E92" s="428" t="s">
        <v>288</v>
      </c>
      <c r="F92" s="429"/>
      <c r="G92" s="175" t="s">
        <v>161</v>
      </c>
    </row>
    <row r="93" spans="2:8" ht="20.100000000000001" customHeight="1" x14ac:dyDescent="0.25">
      <c r="B93" s="434" t="s">
        <v>100</v>
      </c>
      <c r="C93" s="434"/>
      <c r="D93" s="434"/>
      <c r="E93" s="435" t="s">
        <v>217</v>
      </c>
      <c r="F93" s="435" t="s">
        <v>124</v>
      </c>
      <c r="G93" s="332"/>
      <c r="H93" s="224"/>
    </row>
    <row r="94" spans="2:8" ht="25.5" x14ac:dyDescent="0.25">
      <c r="B94" s="214">
        <v>155</v>
      </c>
      <c r="C94" s="215"/>
      <c r="D94" s="178" t="s">
        <v>289</v>
      </c>
      <c r="E94" s="460"/>
      <c r="F94" s="460"/>
      <c r="G94" s="175" t="s">
        <v>98</v>
      </c>
    </row>
    <row r="95" spans="2:8" ht="20.100000000000001" customHeight="1" x14ac:dyDescent="0.25">
      <c r="B95" s="434" t="s">
        <v>101</v>
      </c>
      <c r="C95" s="434"/>
      <c r="D95" s="434"/>
      <c r="E95" s="435" t="s">
        <v>217</v>
      </c>
      <c r="F95" s="435" t="s">
        <v>124</v>
      </c>
      <c r="G95" s="332"/>
      <c r="H95" s="224"/>
    </row>
    <row r="96" spans="2:8" x14ac:dyDescent="0.25">
      <c r="B96" s="436">
        <v>156</v>
      </c>
      <c r="C96" s="215"/>
      <c r="D96" s="178" t="s">
        <v>102</v>
      </c>
      <c r="E96" s="216">
        <v>0.15</v>
      </c>
      <c r="F96" s="216">
        <v>0.3</v>
      </c>
      <c r="G96" s="466" t="s">
        <v>99</v>
      </c>
    </row>
    <row r="97" spans="2:8" ht="30.75" customHeight="1" x14ac:dyDescent="0.25">
      <c r="B97" s="436"/>
      <c r="C97" s="215"/>
      <c r="D97" s="178" t="s">
        <v>103</v>
      </c>
      <c r="E97" s="216">
        <v>0.2</v>
      </c>
      <c r="F97" s="216">
        <v>0.4</v>
      </c>
      <c r="G97" s="466"/>
    </row>
    <row r="98" spans="2:8" ht="20.100000000000001" customHeight="1" x14ac:dyDescent="0.25">
      <c r="B98" s="434" t="s">
        <v>159</v>
      </c>
      <c r="C98" s="434"/>
      <c r="D98" s="434"/>
      <c r="E98" s="435" t="s">
        <v>217</v>
      </c>
      <c r="F98" s="435" t="s">
        <v>124</v>
      </c>
      <c r="G98" s="332"/>
      <c r="H98" s="224"/>
    </row>
    <row r="99" spans="2:8" ht="17.25" customHeight="1" x14ac:dyDescent="0.25">
      <c r="B99" s="436"/>
      <c r="C99" s="215" t="s">
        <v>76</v>
      </c>
      <c r="D99" s="178" t="s">
        <v>56</v>
      </c>
      <c r="E99" s="216">
        <v>0.12</v>
      </c>
      <c r="F99" s="216">
        <v>0.24</v>
      </c>
      <c r="G99" s="466" t="s">
        <v>99</v>
      </c>
    </row>
    <row r="100" spans="2:8" x14ac:dyDescent="0.25">
      <c r="B100" s="436"/>
      <c r="C100" s="215" t="s">
        <v>58</v>
      </c>
      <c r="D100" s="178" t="s">
        <v>104</v>
      </c>
      <c r="E100" s="216">
        <v>0.04</v>
      </c>
      <c r="F100" s="216">
        <v>0.08</v>
      </c>
      <c r="G100" s="466"/>
    </row>
    <row r="101" spans="2:8" ht="20.100000000000001" customHeight="1" x14ac:dyDescent="0.25">
      <c r="B101" s="434" t="s">
        <v>77</v>
      </c>
      <c r="C101" s="434"/>
      <c r="D101" s="434"/>
      <c r="E101" s="435" t="s">
        <v>217</v>
      </c>
      <c r="F101" s="435" t="s">
        <v>124</v>
      </c>
      <c r="G101" s="332"/>
      <c r="H101" s="224"/>
    </row>
    <row r="102" spans="2:8" x14ac:dyDescent="0.25">
      <c r="B102" s="436">
        <v>233</v>
      </c>
      <c r="C102" s="464"/>
      <c r="D102" s="178" t="s">
        <v>140</v>
      </c>
      <c r="E102" s="216">
        <v>0.1</v>
      </c>
      <c r="F102" s="216">
        <v>0.2</v>
      </c>
      <c r="G102" s="466" t="s">
        <v>129</v>
      </c>
    </row>
    <row r="103" spans="2:8" x14ac:dyDescent="0.25">
      <c r="B103" s="436"/>
      <c r="C103" s="464"/>
      <c r="D103" s="178" t="s">
        <v>105</v>
      </c>
      <c r="E103" s="216">
        <v>0.08</v>
      </c>
      <c r="F103" s="216">
        <v>0.16</v>
      </c>
      <c r="G103" s="466"/>
    </row>
    <row r="104" spans="2:8" x14ac:dyDescent="0.25">
      <c r="B104" s="436"/>
      <c r="C104" s="464"/>
      <c r="D104" s="178" t="s">
        <v>106</v>
      </c>
      <c r="E104" s="216">
        <v>0.12</v>
      </c>
      <c r="F104" s="216">
        <v>0.24</v>
      </c>
      <c r="G104" s="466"/>
    </row>
    <row r="105" spans="2:8" ht="20.100000000000001" customHeight="1" x14ac:dyDescent="0.25">
      <c r="B105" s="434" t="s">
        <v>78</v>
      </c>
      <c r="C105" s="434"/>
      <c r="D105" s="434"/>
      <c r="E105" s="435" t="s">
        <v>217</v>
      </c>
      <c r="F105" s="435" t="s">
        <v>124</v>
      </c>
      <c r="G105" s="332"/>
      <c r="H105" s="224"/>
    </row>
    <row r="106" spans="2:8" ht="42" customHeight="1" x14ac:dyDescent="0.25">
      <c r="B106" s="321">
        <v>236</v>
      </c>
      <c r="C106" s="320" t="s">
        <v>233</v>
      </c>
      <c r="D106" s="178" t="s">
        <v>110</v>
      </c>
      <c r="E106" s="460">
        <v>0.15</v>
      </c>
      <c r="F106" s="460"/>
      <c r="G106" s="323" t="s">
        <v>98</v>
      </c>
    </row>
    <row r="107" spans="2:8" ht="20.100000000000001" customHeight="1" x14ac:dyDescent="0.25">
      <c r="B107" s="434" t="s">
        <v>141</v>
      </c>
      <c r="C107" s="434"/>
      <c r="D107" s="434"/>
      <c r="E107" s="435" t="s">
        <v>217</v>
      </c>
      <c r="F107" s="435" t="s">
        <v>124</v>
      </c>
      <c r="G107" s="332"/>
      <c r="H107" s="224"/>
    </row>
    <row r="108" spans="2:8" ht="27.75" customHeight="1" x14ac:dyDescent="0.25">
      <c r="B108" s="436">
        <v>236</v>
      </c>
      <c r="C108" s="464" t="s">
        <v>109</v>
      </c>
      <c r="D108" s="178" t="s">
        <v>108</v>
      </c>
      <c r="E108" s="216">
        <v>0.1</v>
      </c>
      <c r="F108" s="216">
        <v>0.2</v>
      </c>
      <c r="G108" s="175" t="s">
        <v>98</v>
      </c>
    </row>
    <row r="109" spans="2:8" x14ac:dyDescent="0.25">
      <c r="B109" s="436"/>
      <c r="C109" s="464"/>
      <c r="D109" s="178" t="s">
        <v>234</v>
      </c>
      <c r="E109" s="216">
        <v>0.05</v>
      </c>
      <c r="F109" s="216">
        <v>0.1</v>
      </c>
      <c r="G109" s="175" t="s">
        <v>98</v>
      </c>
    </row>
    <row r="110" spans="2:8" ht="20.100000000000001" customHeight="1" x14ac:dyDescent="0.25">
      <c r="B110" s="434" t="s">
        <v>112</v>
      </c>
      <c r="C110" s="434"/>
      <c r="D110" s="434"/>
      <c r="E110" s="435" t="s">
        <v>217</v>
      </c>
      <c r="F110" s="435" t="s">
        <v>124</v>
      </c>
      <c r="G110" s="332"/>
      <c r="H110" s="224"/>
    </row>
    <row r="111" spans="2:8" ht="51" x14ac:dyDescent="0.25">
      <c r="B111" s="436">
        <v>236</v>
      </c>
      <c r="C111" s="215" t="s">
        <v>80</v>
      </c>
      <c r="D111" s="178" t="s">
        <v>246</v>
      </c>
      <c r="E111" s="351">
        <v>0.02</v>
      </c>
      <c r="F111" s="351">
        <v>0.05</v>
      </c>
      <c r="G111" s="188" t="s">
        <v>111</v>
      </c>
    </row>
    <row r="112" spans="2:8" ht="30.75" customHeight="1" x14ac:dyDescent="0.25">
      <c r="B112" s="436"/>
      <c r="C112" s="215" t="s">
        <v>113</v>
      </c>
      <c r="D112" s="178" t="s">
        <v>245</v>
      </c>
      <c r="E112" s="351">
        <v>0.02</v>
      </c>
      <c r="F112" s="351">
        <v>0.05</v>
      </c>
      <c r="G112" s="175" t="s">
        <v>98</v>
      </c>
    </row>
    <row r="113" spans="2:8" ht="30" customHeight="1" x14ac:dyDescent="0.25">
      <c r="B113" s="436"/>
      <c r="C113" s="215" t="s">
        <v>114</v>
      </c>
      <c r="D113" s="178" t="s">
        <v>115</v>
      </c>
      <c r="E113" s="351">
        <v>0.02</v>
      </c>
      <c r="F113" s="351">
        <v>0.05</v>
      </c>
      <c r="G113" s="175" t="s">
        <v>98</v>
      </c>
    </row>
    <row r="114" spans="2:8" ht="31.5" customHeight="1" x14ac:dyDescent="0.25">
      <c r="B114" s="325"/>
      <c r="C114" s="461" t="s">
        <v>247</v>
      </c>
      <c r="D114" s="462"/>
      <c r="E114" s="462"/>
      <c r="F114" s="463"/>
      <c r="G114" s="324"/>
    </row>
    <row r="115" spans="2:8" ht="20.100000000000001" customHeight="1" x14ac:dyDescent="0.25">
      <c r="B115" s="434" t="s">
        <v>291</v>
      </c>
      <c r="C115" s="434"/>
      <c r="D115" s="434"/>
      <c r="E115" s="435" t="s">
        <v>217</v>
      </c>
      <c r="F115" s="435" t="s">
        <v>124</v>
      </c>
      <c r="G115" s="332"/>
      <c r="H115" s="224"/>
    </row>
    <row r="116" spans="2:8" x14ac:dyDescent="0.25">
      <c r="B116" s="436">
        <v>236</v>
      </c>
      <c r="C116" s="346" t="s">
        <v>294</v>
      </c>
      <c r="D116" s="178" t="s">
        <v>292</v>
      </c>
      <c r="E116" s="428" t="s">
        <v>293</v>
      </c>
      <c r="F116" s="429"/>
      <c r="G116" s="348" t="s">
        <v>98</v>
      </c>
    </row>
    <row r="117" spans="2:8" x14ac:dyDescent="0.25">
      <c r="B117" s="436"/>
      <c r="C117" s="346" t="s">
        <v>295</v>
      </c>
      <c r="D117" s="178" t="s">
        <v>296</v>
      </c>
      <c r="E117" s="437">
        <v>3000000</v>
      </c>
      <c r="F117" s="429"/>
      <c r="G117" s="347" t="s">
        <v>98</v>
      </c>
    </row>
    <row r="118" spans="2:8" x14ac:dyDescent="0.25">
      <c r="B118" s="436"/>
      <c r="C118" s="353" t="s">
        <v>297</v>
      </c>
      <c r="D118" s="352" t="s">
        <v>298</v>
      </c>
      <c r="E118" s="437" t="s">
        <v>299</v>
      </c>
      <c r="F118" s="429"/>
      <c r="G118" s="347" t="s">
        <v>98</v>
      </c>
    </row>
    <row r="119" spans="2:8" ht="20.100000000000001" customHeight="1" x14ac:dyDescent="0.25">
      <c r="B119" s="434" t="s">
        <v>142</v>
      </c>
      <c r="C119" s="434"/>
      <c r="D119" s="434"/>
      <c r="E119" s="435" t="s">
        <v>217</v>
      </c>
      <c r="F119" s="435" t="s">
        <v>124</v>
      </c>
      <c r="G119" s="332"/>
      <c r="H119" s="224"/>
    </row>
    <row r="120" spans="2:8" ht="57.75" customHeight="1" x14ac:dyDescent="0.25">
      <c r="B120" s="436">
        <v>236</v>
      </c>
      <c r="C120" s="464" t="s">
        <v>116</v>
      </c>
      <c r="D120" s="180" t="s">
        <v>242</v>
      </c>
      <c r="E120" s="319">
        <v>1E-3</v>
      </c>
      <c r="F120" s="319">
        <v>2E-3</v>
      </c>
      <c r="G120" s="466" t="s">
        <v>98</v>
      </c>
    </row>
    <row r="121" spans="2:8" ht="14.25" customHeight="1" x14ac:dyDescent="0.25">
      <c r="B121" s="436"/>
      <c r="C121" s="464"/>
      <c r="D121" s="178" t="s">
        <v>290</v>
      </c>
      <c r="E121" s="438">
        <v>2.5000000000000001E-3</v>
      </c>
      <c r="F121" s="439"/>
      <c r="G121" s="466"/>
    </row>
    <row r="122" spans="2:8" x14ac:dyDescent="0.25">
      <c r="B122" s="436"/>
      <c r="C122" s="464"/>
      <c r="D122" s="178" t="s">
        <v>235</v>
      </c>
      <c r="E122" s="319">
        <v>7.0000000000000001E-3</v>
      </c>
      <c r="F122" s="319">
        <v>1.4E-2</v>
      </c>
      <c r="G122" s="466"/>
    </row>
    <row r="123" spans="2:8" ht="20.100000000000001" customHeight="1" x14ac:dyDescent="0.25">
      <c r="B123" s="434" t="s">
        <v>143</v>
      </c>
      <c r="C123" s="434"/>
      <c r="D123" s="434"/>
      <c r="E123" s="435" t="s">
        <v>217</v>
      </c>
      <c r="F123" s="435" t="s">
        <v>124</v>
      </c>
      <c r="G123" s="332"/>
      <c r="H123" s="224"/>
    </row>
    <row r="124" spans="2:8" ht="55.5" customHeight="1" x14ac:dyDescent="0.25">
      <c r="B124" s="321">
        <v>236</v>
      </c>
      <c r="C124" s="322" t="s">
        <v>117</v>
      </c>
      <c r="D124" s="178" t="s">
        <v>243</v>
      </c>
      <c r="E124" s="319">
        <v>5.0000000000000001E-3</v>
      </c>
      <c r="F124" s="319">
        <v>0.01</v>
      </c>
      <c r="G124" s="323" t="s">
        <v>98</v>
      </c>
    </row>
    <row r="125" spans="2:8" ht="20.100000000000001" customHeight="1" x14ac:dyDescent="0.25">
      <c r="B125" s="434" t="s">
        <v>237</v>
      </c>
      <c r="C125" s="434"/>
      <c r="D125" s="434"/>
      <c r="E125" s="435" t="s">
        <v>217</v>
      </c>
      <c r="F125" s="435" t="s">
        <v>124</v>
      </c>
      <c r="G125" s="332"/>
      <c r="H125" s="224"/>
    </row>
    <row r="126" spans="2:8" x14ac:dyDescent="0.25">
      <c r="B126" s="354">
        <v>236</v>
      </c>
      <c r="C126" s="353" t="s">
        <v>236</v>
      </c>
      <c r="D126" s="352" t="s">
        <v>238</v>
      </c>
      <c r="E126" s="351">
        <v>0.01</v>
      </c>
      <c r="F126" s="351">
        <v>0.02</v>
      </c>
      <c r="G126" s="355" t="s">
        <v>98</v>
      </c>
    </row>
    <row r="127" spans="2:8" x14ac:dyDescent="0.25">
      <c r="B127" s="517"/>
      <c r="C127" s="517"/>
      <c r="D127" s="517"/>
      <c r="E127" s="517"/>
      <c r="F127" s="517"/>
      <c r="G127" s="517"/>
    </row>
    <row r="128" spans="2:8" x14ac:dyDescent="0.25">
      <c r="B128" s="525"/>
      <c r="C128" s="525"/>
      <c r="D128" s="525"/>
      <c r="E128" s="525"/>
      <c r="F128" s="525"/>
      <c r="G128" s="525"/>
    </row>
    <row r="129" spans="1:29" x14ac:dyDescent="0.25">
      <c r="B129" s="523" t="s">
        <v>362</v>
      </c>
      <c r="C129" s="523"/>
      <c r="D129" s="523"/>
      <c r="E129" s="523"/>
      <c r="F129" s="523"/>
      <c r="G129" s="523"/>
    </row>
    <row r="130" spans="1:29" x14ac:dyDescent="0.25">
      <c r="B130" s="524"/>
      <c r="C130" s="524"/>
      <c r="D130" s="524"/>
      <c r="E130" s="524"/>
      <c r="F130" s="524"/>
      <c r="G130" s="524"/>
    </row>
    <row r="131" spans="1:29" s="224" customFormat="1" ht="12" customHeight="1" x14ac:dyDescent="0.25">
      <c r="B131" s="228"/>
      <c r="C131" s="225"/>
      <c r="D131" s="181"/>
      <c r="E131" s="226"/>
      <c r="F131" s="226"/>
      <c r="G131" s="227"/>
    </row>
    <row r="132" spans="1:29" s="54" customFormat="1" ht="15.75" x14ac:dyDescent="0.25">
      <c r="A132" s="224"/>
      <c r="B132" s="333" t="s">
        <v>16</v>
      </c>
      <c r="C132" s="187"/>
      <c r="D132" s="182"/>
      <c r="E132" s="196"/>
      <c r="F132" s="196"/>
      <c r="G132" s="227"/>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row>
    <row r="133" spans="1:29" s="54" customFormat="1" ht="15" customHeight="1" x14ac:dyDescent="0.25">
      <c r="A133" s="224"/>
      <c r="B133" s="458" t="s">
        <v>17</v>
      </c>
      <c r="C133" s="458"/>
      <c r="D133" s="458"/>
      <c r="E133" s="197"/>
      <c r="F133" s="197"/>
      <c r="G133" s="227"/>
      <c r="H133" s="224"/>
      <c r="I133" s="224"/>
      <c r="J133" s="224"/>
      <c r="K133" s="224"/>
      <c r="L133" s="224"/>
      <c r="M133" s="224"/>
      <c r="N133" s="224"/>
      <c r="O133" s="224"/>
      <c r="P133" s="224"/>
      <c r="Q133" s="224"/>
      <c r="R133" s="224"/>
      <c r="S133" s="224"/>
      <c r="T133" s="224"/>
      <c r="U133" s="224"/>
      <c r="V133" s="224"/>
      <c r="W133" s="224"/>
      <c r="X133" s="224"/>
      <c r="Y133" s="224"/>
      <c r="Z133" s="224"/>
      <c r="AA133" s="224"/>
      <c r="AB133" s="224"/>
      <c r="AC133" s="224"/>
    </row>
    <row r="134" spans="1:29" s="54" customFormat="1" x14ac:dyDescent="0.25">
      <c r="A134" s="224"/>
      <c r="B134" s="187" t="s">
        <v>26</v>
      </c>
      <c r="C134" s="187"/>
      <c r="D134" s="182"/>
      <c r="E134" s="196"/>
      <c r="F134" s="196"/>
      <c r="G134" s="227"/>
      <c r="H134" s="224"/>
      <c r="I134" s="224"/>
      <c r="J134" s="224"/>
      <c r="K134" s="224"/>
      <c r="L134" s="224"/>
      <c r="M134" s="224"/>
      <c r="N134" s="224"/>
      <c r="O134" s="224"/>
      <c r="P134" s="224"/>
      <c r="Q134" s="224"/>
      <c r="R134" s="224"/>
      <c r="S134" s="224"/>
      <c r="T134" s="224"/>
      <c r="U134" s="224"/>
      <c r="V134" s="224"/>
      <c r="W134" s="224"/>
      <c r="X134" s="224"/>
      <c r="Y134" s="224"/>
      <c r="Z134" s="224"/>
      <c r="AA134" s="224"/>
      <c r="AB134" s="224"/>
      <c r="AC134" s="224"/>
    </row>
    <row r="135" spans="1:29" s="54" customFormat="1" x14ac:dyDescent="0.25">
      <c r="A135" s="224"/>
      <c r="B135" s="187" t="s">
        <v>18</v>
      </c>
      <c r="C135" s="187"/>
      <c r="D135" s="182"/>
      <c r="E135" s="196"/>
      <c r="F135" s="196"/>
      <c r="G135" s="227"/>
      <c r="H135" s="224"/>
      <c r="I135" s="224"/>
      <c r="J135" s="224"/>
      <c r="K135" s="224"/>
      <c r="L135" s="224"/>
      <c r="M135" s="224"/>
      <c r="N135" s="224"/>
      <c r="O135" s="224"/>
      <c r="P135" s="224"/>
      <c r="Q135" s="224"/>
      <c r="R135" s="224"/>
      <c r="S135" s="224"/>
      <c r="T135" s="224"/>
      <c r="U135" s="224"/>
      <c r="V135" s="224"/>
      <c r="W135" s="224"/>
      <c r="X135" s="224"/>
      <c r="Y135" s="224"/>
      <c r="Z135" s="224"/>
      <c r="AA135" s="224"/>
      <c r="AB135" s="224"/>
      <c r="AC135" s="224"/>
    </row>
    <row r="136" spans="1:29" s="54" customFormat="1" x14ac:dyDescent="0.25">
      <c r="A136" s="224"/>
      <c r="B136" s="452" t="s">
        <v>8</v>
      </c>
      <c r="C136" s="452"/>
      <c r="D136" s="182"/>
      <c r="E136" s="196"/>
      <c r="F136" s="196"/>
      <c r="G136" s="227"/>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row>
    <row r="137" spans="1:29" s="54" customFormat="1" x14ac:dyDescent="0.25">
      <c r="A137" s="224"/>
      <c r="B137" s="468" t="s">
        <v>126</v>
      </c>
      <c r="C137" s="468"/>
      <c r="D137" s="468"/>
      <c r="E137" s="468"/>
      <c r="F137" s="468"/>
      <c r="G137" s="468"/>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row>
    <row r="138" spans="1:29" s="54" customFormat="1" x14ac:dyDescent="0.25">
      <c r="A138" s="224"/>
      <c r="B138" s="187" t="s">
        <v>107</v>
      </c>
      <c r="C138" s="187"/>
      <c r="D138" s="182"/>
      <c r="E138" s="196"/>
      <c r="F138" s="196"/>
      <c r="G138" s="227"/>
      <c r="H138" s="224"/>
      <c r="I138" s="224"/>
      <c r="J138" s="224"/>
      <c r="K138" s="224"/>
      <c r="L138" s="224"/>
      <c r="M138" s="224"/>
      <c r="N138" s="224"/>
      <c r="O138" s="224"/>
      <c r="P138" s="224"/>
      <c r="Q138" s="224"/>
      <c r="R138" s="224"/>
      <c r="S138" s="224"/>
      <c r="T138" s="224"/>
      <c r="U138" s="224"/>
      <c r="V138" s="224"/>
      <c r="W138" s="224"/>
      <c r="X138" s="224"/>
      <c r="Y138" s="224"/>
      <c r="Z138" s="224"/>
      <c r="AA138" s="224"/>
      <c r="AB138" s="224"/>
      <c r="AC138" s="224"/>
    </row>
    <row r="139" spans="1:29" x14ac:dyDescent="0.25">
      <c r="B139" s="187"/>
      <c r="C139" s="187"/>
      <c r="D139" s="182"/>
      <c r="E139" s="196"/>
      <c r="F139" s="196"/>
    </row>
    <row r="140" spans="1:29" x14ac:dyDescent="0.25">
      <c r="B140" s="187"/>
      <c r="C140" s="187"/>
      <c r="D140" s="182"/>
      <c r="E140" s="196"/>
      <c r="F140" s="196"/>
    </row>
    <row r="141" spans="1:29" x14ac:dyDescent="0.25">
      <c r="B141" s="187"/>
      <c r="C141" s="187"/>
      <c r="D141" s="183"/>
      <c r="E141" s="196"/>
      <c r="F141" s="196"/>
    </row>
    <row r="142" spans="1:29" x14ac:dyDescent="0.25">
      <c r="B142" s="187"/>
      <c r="C142" s="187"/>
      <c r="D142" s="182"/>
      <c r="E142" s="196"/>
      <c r="F142" s="196"/>
    </row>
    <row r="143" spans="1:29" x14ac:dyDescent="0.25">
      <c r="B143" s="196"/>
      <c r="C143" s="187"/>
      <c r="D143" s="184"/>
      <c r="E143" s="196"/>
      <c r="F143" s="196"/>
    </row>
  </sheetData>
  <sheetProtection algorithmName="SHA-512" hashValue="s5kxoK7zZxUwzq1/xA9khKeSkY0k5dzVdzTzvVxoF7686CnlFKnXRoLSEJ24gmqUINjv9Fep6ah4M3cvkEbIoA==" saltValue="A8yuX7PAKSkp2wmBIr2Nlg==" spinCount="100000" sheet="1" selectLockedCells="1"/>
  <mergeCells count="139">
    <mergeCell ref="B127:G128"/>
    <mergeCell ref="B1:F1"/>
    <mergeCell ref="B2:F2"/>
    <mergeCell ref="B102:B104"/>
    <mergeCell ref="E57:F57"/>
    <mergeCell ref="B19:D19"/>
    <mergeCell ref="E19:F19"/>
    <mergeCell ref="B20:B25"/>
    <mergeCell ref="C20:C25"/>
    <mergeCell ref="G20:G22"/>
    <mergeCell ref="E6:F6"/>
    <mergeCell ref="B4:G4"/>
    <mergeCell ref="G30:G33"/>
    <mergeCell ref="G27:G28"/>
    <mergeCell ref="G35:G38"/>
    <mergeCell ref="D38:F38"/>
    <mergeCell ref="G99:G100"/>
    <mergeCell ref="G102:G104"/>
    <mergeCell ref="C102:C104"/>
    <mergeCell ref="E26:F26"/>
    <mergeCell ref="B29:D29"/>
    <mergeCell ref="E29:F29"/>
    <mergeCell ref="B34:D34"/>
    <mergeCell ref="G96:G97"/>
    <mergeCell ref="G74:G78"/>
    <mergeCell ref="E94:F94"/>
    <mergeCell ref="B86:B88"/>
    <mergeCell ref="B93:D93"/>
    <mergeCell ref="B137:G137"/>
    <mergeCell ref="B99:B100"/>
    <mergeCell ref="E49:F49"/>
    <mergeCell ref="B44:B51"/>
    <mergeCell ref="B52:B59"/>
    <mergeCell ref="B120:B122"/>
    <mergeCell ref="C120:C122"/>
    <mergeCell ref="B111:B113"/>
    <mergeCell ref="E45:F45"/>
    <mergeCell ref="E55:F55"/>
    <mergeCell ref="G120:G122"/>
    <mergeCell ref="E98:F98"/>
    <mergeCell ref="E93:F93"/>
    <mergeCell ref="C79:C82"/>
    <mergeCell ref="B96:B97"/>
    <mergeCell ref="E52:F52"/>
    <mergeCell ref="E53:F53"/>
    <mergeCell ref="E54:F54"/>
    <mergeCell ref="B129:G130"/>
    <mergeCell ref="B61:D61"/>
    <mergeCell ref="E80:F80"/>
    <mergeCell ref="B62:B84"/>
    <mergeCell ref="B35:B38"/>
    <mergeCell ref="E47:F47"/>
    <mergeCell ref="B30:B33"/>
    <mergeCell ref="C30:C33"/>
    <mergeCell ref="C35:C38"/>
    <mergeCell ref="E34:F34"/>
    <mergeCell ref="B125:D125"/>
    <mergeCell ref="C114:F114"/>
    <mergeCell ref="E87:F87"/>
    <mergeCell ref="E89:F89"/>
    <mergeCell ref="E95:F95"/>
    <mergeCell ref="B98:D98"/>
    <mergeCell ref="E121:F121"/>
    <mergeCell ref="B110:D110"/>
    <mergeCell ref="E110:F110"/>
    <mergeCell ref="B119:D119"/>
    <mergeCell ref="B123:D123"/>
    <mergeCell ref="E123:F123"/>
    <mergeCell ref="E119:F119"/>
    <mergeCell ref="C108:C109"/>
    <mergeCell ref="B108:B109"/>
    <mergeCell ref="E106:F106"/>
    <mergeCell ref="G86:G89"/>
    <mergeCell ref="E91:F91"/>
    <mergeCell ref="E92:F92"/>
    <mergeCell ref="B91:B92"/>
    <mergeCell ref="B136:C136"/>
    <mergeCell ref="B39:B42"/>
    <mergeCell ref="C39:C42"/>
    <mergeCell ref="G39:G42"/>
    <mergeCell ref="B43:D43"/>
    <mergeCell ref="E43:F43"/>
    <mergeCell ref="E65:F65"/>
    <mergeCell ref="G65:G66"/>
    <mergeCell ref="D65:D66"/>
    <mergeCell ref="E86:F86"/>
    <mergeCell ref="E125:F125"/>
    <mergeCell ref="B101:D101"/>
    <mergeCell ref="E101:F101"/>
    <mergeCell ref="B105:D105"/>
    <mergeCell ref="E105:F105"/>
    <mergeCell ref="B107:D107"/>
    <mergeCell ref="E107:F107"/>
    <mergeCell ref="B95:D95"/>
    <mergeCell ref="B133:D133"/>
    <mergeCell ref="C52:C53"/>
    <mergeCell ref="B7:D7"/>
    <mergeCell ref="E7:F7"/>
    <mergeCell ref="B8:B10"/>
    <mergeCell ref="C8:C10"/>
    <mergeCell ref="G8:G10"/>
    <mergeCell ref="E8:F8"/>
    <mergeCell ref="E9:F9"/>
    <mergeCell ref="E10:F10"/>
    <mergeCell ref="B11:D11"/>
    <mergeCell ref="E11:F11"/>
    <mergeCell ref="B12:B17"/>
    <mergeCell ref="C12:C17"/>
    <mergeCell ref="E12:F12"/>
    <mergeCell ref="G12:G17"/>
    <mergeCell ref="E13:F13"/>
    <mergeCell ref="E17:F17"/>
    <mergeCell ref="E14:F14"/>
    <mergeCell ref="E15:F15"/>
    <mergeCell ref="E16:F16"/>
    <mergeCell ref="E18:F18"/>
    <mergeCell ref="E48:F48"/>
    <mergeCell ref="C49:C51"/>
    <mergeCell ref="C62:C73"/>
    <mergeCell ref="B115:D115"/>
    <mergeCell ref="E115:F115"/>
    <mergeCell ref="B116:B118"/>
    <mergeCell ref="E116:F116"/>
    <mergeCell ref="E117:F117"/>
    <mergeCell ref="E118:F118"/>
    <mergeCell ref="E46:F46"/>
    <mergeCell ref="E44:F44"/>
    <mergeCell ref="C74:C78"/>
    <mergeCell ref="E61:F61"/>
    <mergeCell ref="E85:F85"/>
    <mergeCell ref="E90:F90"/>
    <mergeCell ref="E88:F88"/>
    <mergeCell ref="B85:D85"/>
    <mergeCell ref="B90:D90"/>
    <mergeCell ref="C56:C58"/>
    <mergeCell ref="C54:C55"/>
    <mergeCell ref="B26:D26"/>
    <mergeCell ref="E28:F28"/>
    <mergeCell ref="E27:F27"/>
  </mergeCells>
  <hyperlinks>
    <hyperlink ref="B136" r:id="rId1" xr:uid="{00000000-0004-0000-0200-000000000000}"/>
    <hyperlink ref="B137" r:id="rId2" xr:uid="{00000000-0004-0000-0200-000001000000}"/>
    <hyperlink ref="B4" r:id="rId3" xr:uid="{F0133DE2-7EE3-4D71-AB96-977F5386B0DC}"/>
  </hyperlinks>
  <printOptions horizontalCentered="1"/>
  <pageMargins left="0.36" right="0.18" top="0.5" bottom="0.25" header="0.2" footer="0.16"/>
  <pageSetup scale="54" orientation="portrait" r:id="rId4"/>
  <headerFooter>
    <oddFooter>&amp;C
&amp;R&amp;"-,Bold"&amp;12Page &amp;P/&amp;N</oddFooter>
  </headerFooter>
  <rowBreaks count="2" manualBreakCount="2">
    <brk id="59" min="1" max="6" man="1"/>
    <brk id="100" min="1" max="6" man="1"/>
  </rowBreak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738F7-6E33-4E96-BE39-3F48A586D95D}">
  <sheetPr>
    <tabColor rgb="FFFFC000"/>
  </sheetPr>
  <dimension ref="A1:AA72"/>
  <sheetViews>
    <sheetView view="pageBreakPreview" zoomScale="98" zoomScaleNormal="80" zoomScaleSheetLayoutView="98" workbookViewId="0">
      <pane ySplit="7" topLeftCell="A31" activePane="bottomLeft" state="frozen"/>
      <selection activeCell="D14" sqref="D14"/>
      <selection pane="bottomLeft" activeCell="B34" sqref="B34"/>
    </sheetView>
  </sheetViews>
  <sheetFormatPr defaultRowHeight="15" x14ac:dyDescent="0.25"/>
  <cols>
    <col min="1" max="1" width="9.140625" style="156"/>
    <col min="2" max="2" width="95.42578125" style="185" customWidth="1"/>
    <col min="3" max="4" width="18.5703125" style="198" customWidth="1"/>
    <col min="5" max="5" width="35.5703125" style="177" customWidth="1"/>
    <col min="6" max="27" width="9.140625" style="156"/>
  </cols>
  <sheetData>
    <row r="1" spans="1:27" ht="27" customHeight="1" x14ac:dyDescent="0.25">
      <c r="B1" s="359" t="s">
        <v>300</v>
      </c>
      <c r="C1" s="356"/>
      <c r="D1" s="356"/>
      <c r="E1" s="227"/>
    </row>
    <row r="2" spans="1:27" ht="21.75" customHeight="1" x14ac:dyDescent="0.25">
      <c r="B2" s="526" t="s">
        <v>176</v>
      </c>
      <c r="C2" s="357"/>
      <c r="D2" s="357"/>
      <c r="E2" s="223"/>
      <c r="F2" s="224"/>
    </row>
    <row r="3" spans="1:27" ht="18" customHeight="1" x14ac:dyDescent="0.25">
      <c r="B3" s="229"/>
      <c r="C3" s="229"/>
      <c r="D3" s="229"/>
      <c r="E3" s="223"/>
      <c r="F3" s="224"/>
    </row>
    <row r="4" spans="1:27" s="156" customFormat="1" ht="15.75" x14ac:dyDescent="0.25">
      <c r="B4" s="358"/>
      <c r="C4" s="358"/>
      <c r="D4" s="358"/>
      <c r="E4" s="349" t="s">
        <v>8</v>
      </c>
      <c r="F4" s="224"/>
    </row>
    <row r="5" spans="1:27" s="156" customFormat="1" ht="5.25" customHeight="1" x14ac:dyDescent="0.25">
      <c r="B5" s="350"/>
      <c r="C5" s="350"/>
      <c r="D5" s="350"/>
      <c r="E5" s="350"/>
      <c r="F5" s="224"/>
    </row>
    <row r="6" spans="1:27" s="231" customFormat="1" ht="26.25" customHeight="1" x14ac:dyDescent="0.25">
      <c r="A6" s="230"/>
      <c r="B6" s="475" t="s">
        <v>301</v>
      </c>
      <c r="C6" s="475"/>
      <c r="D6" s="475"/>
      <c r="E6" s="476"/>
      <c r="F6" s="224"/>
      <c r="G6" s="230"/>
      <c r="H6" s="230"/>
      <c r="I6" s="230"/>
      <c r="J6" s="230"/>
      <c r="K6" s="230"/>
      <c r="L6" s="230"/>
      <c r="M6" s="230"/>
      <c r="N6" s="230"/>
      <c r="O6" s="230"/>
      <c r="P6" s="230"/>
      <c r="Q6" s="230"/>
      <c r="R6" s="230"/>
      <c r="S6" s="230"/>
      <c r="T6" s="230"/>
      <c r="U6" s="230"/>
      <c r="V6" s="230"/>
      <c r="W6" s="230"/>
      <c r="X6" s="230"/>
      <c r="Y6" s="230"/>
      <c r="Z6" s="230"/>
      <c r="AA6" s="230"/>
    </row>
    <row r="7" spans="1:27" s="231" customFormat="1" ht="35.25" customHeight="1" x14ac:dyDescent="0.25">
      <c r="A7" s="230"/>
      <c r="B7" s="483" t="s">
        <v>302</v>
      </c>
      <c r="C7" s="484" t="s">
        <v>303</v>
      </c>
      <c r="D7" s="484"/>
      <c r="E7" s="485" t="s">
        <v>304</v>
      </c>
      <c r="F7" s="224"/>
      <c r="G7" s="230"/>
      <c r="H7" s="230"/>
      <c r="I7" s="230"/>
      <c r="J7" s="230"/>
      <c r="K7" s="230"/>
      <c r="L7" s="230"/>
      <c r="M7" s="230"/>
      <c r="N7" s="230"/>
      <c r="O7" s="230"/>
      <c r="P7" s="230"/>
      <c r="Q7" s="230"/>
      <c r="R7" s="230"/>
      <c r="S7" s="230"/>
      <c r="T7" s="230"/>
      <c r="U7" s="230"/>
      <c r="V7" s="230"/>
      <c r="W7" s="230"/>
      <c r="X7" s="230"/>
      <c r="Y7" s="230"/>
      <c r="Z7" s="230"/>
      <c r="AA7" s="230"/>
    </row>
    <row r="8" spans="1:27" ht="25.5" x14ac:dyDescent="0.25">
      <c r="B8" s="178" t="s">
        <v>307</v>
      </c>
      <c r="C8" s="479" t="s">
        <v>306</v>
      </c>
      <c r="D8" s="478"/>
      <c r="E8" s="503" t="s">
        <v>339</v>
      </c>
    </row>
    <row r="9" spans="1:27" ht="25.5" x14ac:dyDescent="0.25">
      <c r="B9" s="178" t="s">
        <v>307</v>
      </c>
      <c r="C9" s="477" t="s">
        <v>308</v>
      </c>
      <c r="D9" s="478"/>
      <c r="E9" s="503" t="s">
        <v>340</v>
      </c>
    </row>
    <row r="10" spans="1:27" ht="27" customHeight="1" x14ac:dyDescent="0.25">
      <c r="B10" s="178" t="s">
        <v>305</v>
      </c>
      <c r="C10" s="477" t="s">
        <v>309</v>
      </c>
      <c r="D10" s="478"/>
      <c r="E10" s="503" t="s">
        <v>310</v>
      </c>
    </row>
    <row r="11" spans="1:27" ht="25.5" x14ac:dyDescent="0.25">
      <c r="B11" s="178" t="s">
        <v>311</v>
      </c>
      <c r="C11" s="477" t="s">
        <v>309</v>
      </c>
      <c r="D11" s="478"/>
      <c r="E11" s="503" t="s">
        <v>312</v>
      </c>
    </row>
    <row r="12" spans="1:27" x14ac:dyDescent="0.25">
      <c r="B12" s="178" t="s">
        <v>313</v>
      </c>
      <c r="C12" s="477" t="s">
        <v>314</v>
      </c>
      <c r="D12" s="478"/>
      <c r="E12" s="503" t="s">
        <v>315</v>
      </c>
    </row>
    <row r="13" spans="1:27" x14ac:dyDescent="0.25">
      <c r="B13" s="178" t="s">
        <v>316</v>
      </c>
      <c r="C13" s="477" t="s">
        <v>309</v>
      </c>
      <c r="D13" s="478"/>
      <c r="E13" s="503" t="s">
        <v>315</v>
      </c>
    </row>
    <row r="14" spans="1:27" ht="54.75" customHeight="1" x14ac:dyDescent="0.25">
      <c r="B14" s="178" t="s">
        <v>317</v>
      </c>
      <c r="C14" s="477" t="s">
        <v>318</v>
      </c>
      <c r="D14" s="478"/>
      <c r="E14" s="503" t="s">
        <v>319</v>
      </c>
    </row>
    <row r="15" spans="1:27" ht="22.5" x14ac:dyDescent="0.25">
      <c r="B15" s="178" t="s">
        <v>320</v>
      </c>
      <c r="C15" s="477" t="s">
        <v>309</v>
      </c>
      <c r="D15" s="478"/>
      <c r="E15" s="503" t="s">
        <v>341</v>
      </c>
    </row>
    <row r="16" spans="1:27" ht="67.5" customHeight="1" x14ac:dyDescent="0.25">
      <c r="B16" s="480" t="s">
        <v>321</v>
      </c>
      <c r="C16" s="481"/>
      <c r="D16" s="481"/>
      <c r="E16" s="482"/>
    </row>
    <row r="17" spans="1:27" s="231" customFormat="1" ht="26.25" customHeight="1" x14ac:dyDescent="0.25">
      <c r="A17" s="230"/>
      <c r="B17" s="475" t="s">
        <v>322</v>
      </c>
      <c r="C17" s="475"/>
      <c r="D17" s="475"/>
      <c r="E17" s="476"/>
      <c r="F17" s="224"/>
      <c r="G17" s="230"/>
      <c r="H17" s="230"/>
      <c r="I17" s="230"/>
      <c r="J17" s="230"/>
      <c r="K17" s="230"/>
      <c r="L17" s="230"/>
      <c r="M17" s="230"/>
      <c r="N17" s="230"/>
      <c r="O17" s="230"/>
      <c r="P17" s="230"/>
      <c r="Q17" s="230"/>
      <c r="R17" s="230"/>
      <c r="S17" s="230"/>
      <c r="T17" s="230"/>
      <c r="U17" s="230"/>
      <c r="V17" s="230"/>
      <c r="W17" s="230"/>
      <c r="X17" s="230"/>
      <c r="Y17" s="230"/>
      <c r="Z17" s="230"/>
      <c r="AA17" s="230"/>
    </row>
    <row r="18" spans="1:27" x14ac:dyDescent="0.25">
      <c r="B18" s="178" t="s">
        <v>323</v>
      </c>
      <c r="C18" s="486" t="s">
        <v>338</v>
      </c>
      <c r="D18" s="487"/>
      <c r="E18" s="492" t="s">
        <v>315</v>
      </c>
    </row>
    <row r="19" spans="1:27" x14ac:dyDescent="0.25">
      <c r="B19" s="178" t="s">
        <v>324</v>
      </c>
      <c r="C19" s="488"/>
      <c r="D19" s="489"/>
      <c r="E19" s="493"/>
    </row>
    <row r="20" spans="1:27" x14ac:dyDescent="0.25">
      <c r="B20" s="178" t="s">
        <v>325</v>
      </c>
      <c r="C20" s="488"/>
      <c r="D20" s="489"/>
      <c r="E20" s="493"/>
    </row>
    <row r="21" spans="1:27" x14ac:dyDescent="0.25">
      <c r="B21" s="178" t="s">
        <v>326</v>
      </c>
      <c r="C21" s="488"/>
      <c r="D21" s="489"/>
      <c r="E21" s="493"/>
    </row>
    <row r="22" spans="1:27" x14ac:dyDescent="0.25">
      <c r="B22" s="178" t="s">
        <v>327</v>
      </c>
      <c r="C22" s="488"/>
      <c r="D22" s="489"/>
      <c r="E22" s="493"/>
    </row>
    <row r="23" spans="1:27" x14ac:dyDescent="0.25">
      <c r="B23" s="178" t="s">
        <v>328</v>
      </c>
      <c r="C23" s="488"/>
      <c r="D23" s="489"/>
      <c r="E23" s="493"/>
    </row>
    <row r="24" spans="1:27" x14ac:dyDescent="0.25">
      <c r="B24" s="178" t="s">
        <v>329</v>
      </c>
      <c r="C24" s="488"/>
      <c r="D24" s="489"/>
      <c r="E24" s="493"/>
    </row>
    <row r="25" spans="1:27" x14ac:dyDescent="0.25">
      <c r="B25" s="178" t="s">
        <v>330</v>
      </c>
      <c r="C25" s="488"/>
      <c r="D25" s="489"/>
      <c r="E25" s="493"/>
    </row>
    <row r="26" spans="1:27" x14ac:dyDescent="0.25">
      <c r="B26" s="178" t="s">
        <v>331</v>
      </c>
      <c r="C26" s="490"/>
      <c r="D26" s="491"/>
      <c r="E26" s="494"/>
    </row>
    <row r="27" spans="1:27" ht="28.5" customHeight="1" x14ac:dyDescent="0.25">
      <c r="B27" s="480" t="s">
        <v>332</v>
      </c>
      <c r="C27" s="481"/>
      <c r="D27" s="481"/>
      <c r="E27" s="482"/>
    </row>
    <row r="28" spans="1:27" s="231" customFormat="1" ht="26.25" customHeight="1" x14ac:dyDescent="0.25">
      <c r="A28" s="230"/>
      <c r="B28" s="475" t="s">
        <v>333</v>
      </c>
      <c r="C28" s="475"/>
      <c r="D28" s="475"/>
      <c r="E28" s="476"/>
      <c r="F28" s="224"/>
      <c r="G28" s="230"/>
      <c r="H28" s="230"/>
      <c r="I28" s="230"/>
      <c r="J28" s="230"/>
      <c r="K28" s="230"/>
      <c r="L28" s="230"/>
      <c r="M28" s="230"/>
      <c r="N28" s="230"/>
      <c r="O28" s="230"/>
      <c r="P28" s="230"/>
      <c r="Q28" s="230"/>
      <c r="R28" s="230"/>
      <c r="S28" s="230"/>
      <c r="T28" s="230"/>
      <c r="U28" s="230"/>
      <c r="V28" s="230"/>
      <c r="W28" s="230"/>
      <c r="X28" s="230"/>
      <c r="Y28" s="230"/>
      <c r="Z28" s="230"/>
      <c r="AA28" s="230"/>
    </row>
    <row r="29" spans="1:27" x14ac:dyDescent="0.25">
      <c r="B29" s="178" t="s">
        <v>323</v>
      </c>
      <c r="C29" s="497"/>
      <c r="D29" s="498"/>
      <c r="E29" s="492" t="s">
        <v>334</v>
      </c>
    </row>
    <row r="30" spans="1:27" x14ac:dyDescent="0.25">
      <c r="B30" s="178" t="s">
        <v>335</v>
      </c>
      <c r="C30" s="499"/>
      <c r="D30" s="500"/>
      <c r="E30" s="493"/>
    </row>
    <row r="31" spans="1:27" x14ac:dyDescent="0.25">
      <c r="B31" s="178" t="s">
        <v>325</v>
      </c>
      <c r="C31" s="499"/>
      <c r="D31" s="500"/>
      <c r="E31" s="493"/>
    </row>
    <row r="32" spans="1:27" x14ac:dyDescent="0.25">
      <c r="B32" s="178" t="s">
        <v>326</v>
      </c>
      <c r="C32" s="499"/>
      <c r="D32" s="500"/>
      <c r="E32" s="493"/>
    </row>
    <row r="33" spans="1:27" x14ac:dyDescent="0.25">
      <c r="B33" s="178" t="s">
        <v>327</v>
      </c>
      <c r="C33" s="499"/>
      <c r="D33" s="500"/>
      <c r="E33" s="493"/>
    </row>
    <row r="34" spans="1:27" x14ac:dyDescent="0.25">
      <c r="B34" s="178" t="s">
        <v>336</v>
      </c>
      <c r="C34" s="501"/>
      <c r="D34" s="502"/>
      <c r="E34" s="494"/>
    </row>
    <row r="35" spans="1:27" ht="58.5" customHeight="1" x14ac:dyDescent="0.25">
      <c r="B35" s="178" t="s">
        <v>367</v>
      </c>
      <c r="C35" s="499"/>
      <c r="D35" s="500"/>
      <c r="E35" s="492" t="s">
        <v>315</v>
      </c>
    </row>
    <row r="36" spans="1:27" ht="25.5" x14ac:dyDescent="0.25">
      <c r="B36" s="178" t="s">
        <v>363</v>
      </c>
      <c r="C36" s="499"/>
      <c r="D36" s="500"/>
      <c r="E36" s="493"/>
    </row>
    <row r="37" spans="1:27" ht="30.75" customHeight="1" x14ac:dyDescent="0.25">
      <c r="B37" s="178" t="s">
        <v>364</v>
      </c>
      <c r="C37" s="499"/>
      <c r="D37" s="500"/>
      <c r="E37" s="493"/>
    </row>
    <row r="38" spans="1:27" ht="25.5" x14ac:dyDescent="0.25">
      <c r="B38" s="178" t="s">
        <v>365</v>
      </c>
      <c r="C38" s="499"/>
      <c r="D38" s="500"/>
      <c r="E38" s="493"/>
    </row>
    <row r="39" spans="1:27" x14ac:dyDescent="0.25">
      <c r="B39" s="178" t="s">
        <v>337</v>
      </c>
      <c r="C39" s="499"/>
      <c r="D39" s="500"/>
      <c r="E39" s="493"/>
    </row>
    <row r="40" spans="1:27" x14ac:dyDescent="0.25">
      <c r="B40" s="178" t="s">
        <v>366</v>
      </c>
      <c r="C40" s="501"/>
      <c r="D40" s="502"/>
      <c r="E40" s="494"/>
    </row>
    <row r="41" spans="1:27" ht="60" customHeight="1" x14ac:dyDescent="0.25">
      <c r="B41" s="480" t="s">
        <v>342</v>
      </c>
      <c r="C41" s="481"/>
      <c r="D41" s="481"/>
      <c r="E41" s="482"/>
    </row>
    <row r="42" spans="1:27" s="231" customFormat="1" ht="26.25" customHeight="1" x14ac:dyDescent="0.25">
      <c r="A42" s="230"/>
      <c r="B42" s="475" t="s">
        <v>343</v>
      </c>
      <c r="C42" s="475"/>
      <c r="D42" s="475"/>
      <c r="E42" s="476"/>
      <c r="F42" s="224"/>
      <c r="G42" s="230"/>
      <c r="H42" s="230"/>
      <c r="I42" s="230"/>
      <c r="J42" s="230"/>
      <c r="K42" s="230"/>
      <c r="L42" s="230"/>
      <c r="M42" s="230"/>
      <c r="N42" s="230"/>
      <c r="O42" s="230"/>
      <c r="P42" s="230"/>
      <c r="Q42" s="230"/>
      <c r="R42" s="230"/>
      <c r="S42" s="230"/>
      <c r="T42" s="230"/>
      <c r="U42" s="230"/>
      <c r="V42" s="230"/>
      <c r="W42" s="230"/>
      <c r="X42" s="230"/>
      <c r="Y42" s="230"/>
      <c r="Z42" s="230"/>
      <c r="AA42" s="230"/>
    </row>
    <row r="43" spans="1:27" ht="32.25" customHeight="1" x14ac:dyDescent="0.25">
      <c r="B43" s="178" t="s">
        <v>344</v>
      </c>
      <c r="C43" s="510" t="s">
        <v>349</v>
      </c>
      <c r="D43" s="511"/>
      <c r="E43" s="492" t="s">
        <v>315</v>
      </c>
    </row>
    <row r="44" spans="1:27" ht="60" customHeight="1" x14ac:dyDescent="0.25">
      <c r="B44" s="178" t="s">
        <v>345</v>
      </c>
      <c r="C44" s="512"/>
      <c r="D44" s="513"/>
      <c r="E44" s="493"/>
    </row>
    <row r="45" spans="1:27" ht="54" customHeight="1" x14ac:dyDescent="0.25">
      <c r="B45" s="178" t="s">
        <v>346</v>
      </c>
      <c r="C45" s="512"/>
      <c r="D45" s="513"/>
      <c r="E45" s="493"/>
    </row>
    <row r="46" spans="1:27" ht="41.25" customHeight="1" x14ac:dyDescent="0.25">
      <c r="B46" s="178" t="s">
        <v>348</v>
      </c>
      <c r="C46" s="514"/>
      <c r="D46" s="515"/>
      <c r="E46" s="494"/>
    </row>
    <row r="47" spans="1:27" ht="44.25" customHeight="1" x14ac:dyDescent="0.25">
      <c r="B47" s="178" t="s">
        <v>347</v>
      </c>
      <c r="C47" s="477" t="s">
        <v>359</v>
      </c>
      <c r="D47" s="516"/>
      <c r="E47" s="495" t="s">
        <v>350</v>
      </c>
    </row>
    <row r="48" spans="1:27" ht="33" customHeight="1" x14ac:dyDescent="0.25">
      <c r="B48" s="480" t="s">
        <v>351</v>
      </c>
      <c r="C48" s="481"/>
      <c r="D48" s="481"/>
      <c r="E48" s="482"/>
    </row>
    <row r="49" spans="1:27" s="231" customFormat="1" ht="26.25" customHeight="1" x14ac:dyDescent="0.25">
      <c r="A49" s="230"/>
      <c r="B49" s="475" t="s">
        <v>352</v>
      </c>
      <c r="C49" s="475"/>
      <c r="D49" s="475"/>
      <c r="E49" s="476"/>
      <c r="F49" s="224"/>
      <c r="G49" s="230"/>
      <c r="H49" s="230"/>
      <c r="I49" s="230"/>
      <c r="J49" s="230"/>
      <c r="K49" s="230"/>
      <c r="L49" s="230"/>
      <c r="M49" s="230"/>
      <c r="N49" s="230"/>
      <c r="O49" s="230"/>
      <c r="P49" s="230"/>
      <c r="Q49" s="230"/>
      <c r="R49" s="230"/>
      <c r="S49" s="230"/>
      <c r="T49" s="230"/>
      <c r="U49" s="230"/>
      <c r="V49" s="230"/>
      <c r="W49" s="230"/>
      <c r="X49" s="230"/>
      <c r="Y49" s="230"/>
      <c r="Z49" s="230"/>
      <c r="AA49" s="230"/>
    </row>
    <row r="50" spans="1:27" x14ac:dyDescent="0.25">
      <c r="B50" s="178" t="s">
        <v>353</v>
      </c>
      <c r="C50" s="504"/>
      <c r="D50" s="505"/>
      <c r="E50" s="492" t="s">
        <v>334</v>
      </c>
    </row>
    <row r="51" spans="1:27" x14ac:dyDescent="0.25">
      <c r="B51" s="178" t="s">
        <v>354</v>
      </c>
      <c r="C51" s="506"/>
      <c r="D51" s="507"/>
      <c r="E51" s="493"/>
    </row>
    <row r="52" spans="1:27" x14ac:dyDescent="0.25">
      <c r="B52" s="178" t="s">
        <v>355</v>
      </c>
      <c r="C52" s="506"/>
      <c r="D52" s="507"/>
      <c r="E52" s="493"/>
    </row>
    <row r="53" spans="1:27" x14ac:dyDescent="0.25">
      <c r="B53" s="178" t="s">
        <v>356</v>
      </c>
      <c r="C53" s="506"/>
      <c r="D53" s="507"/>
      <c r="E53" s="493"/>
    </row>
    <row r="54" spans="1:27" x14ac:dyDescent="0.25">
      <c r="B54" s="178" t="s">
        <v>357</v>
      </c>
      <c r="C54" s="506"/>
      <c r="D54" s="507"/>
      <c r="E54" s="493"/>
    </row>
    <row r="55" spans="1:27" x14ac:dyDescent="0.25">
      <c r="B55" s="178" t="s">
        <v>358</v>
      </c>
      <c r="C55" s="508"/>
      <c r="D55" s="509"/>
      <c r="E55" s="494"/>
    </row>
    <row r="56" spans="1:27" ht="51" x14ac:dyDescent="0.25">
      <c r="B56" s="178" t="s">
        <v>360</v>
      </c>
      <c r="C56" s="454"/>
      <c r="D56" s="455"/>
      <c r="E56" s="496" t="s">
        <v>315</v>
      </c>
    </row>
    <row r="57" spans="1:27" ht="45" customHeight="1" x14ac:dyDescent="0.25">
      <c r="B57" s="480" t="s">
        <v>361</v>
      </c>
      <c r="C57" s="481"/>
      <c r="D57" s="481"/>
      <c r="E57" s="482"/>
    </row>
    <row r="58" spans="1:27" s="54" customFormat="1" ht="15" customHeight="1" x14ac:dyDescent="0.25">
      <c r="A58" s="224"/>
      <c r="B58" s="521" t="s">
        <v>362</v>
      </c>
      <c r="C58" s="521"/>
      <c r="D58" s="521"/>
      <c r="E58" s="521"/>
      <c r="F58" s="224"/>
      <c r="G58" s="224"/>
      <c r="H58" s="224"/>
      <c r="I58" s="224"/>
      <c r="J58" s="224"/>
      <c r="K58" s="224"/>
      <c r="L58" s="224"/>
      <c r="M58" s="224"/>
      <c r="N58" s="224"/>
      <c r="O58" s="224"/>
      <c r="P58" s="224"/>
      <c r="Q58" s="224"/>
      <c r="R58" s="224"/>
      <c r="S58" s="224"/>
      <c r="T58" s="224"/>
      <c r="U58" s="224"/>
      <c r="V58" s="224"/>
      <c r="W58" s="224"/>
      <c r="X58" s="224"/>
      <c r="Y58" s="224"/>
      <c r="Z58" s="224"/>
      <c r="AA58" s="224"/>
    </row>
    <row r="59" spans="1:27" s="54" customFormat="1" x14ac:dyDescent="0.25">
      <c r="A59" s="224"/>
      <c r="B59" s="522"/>
      <c r="C59" s="522"/>
      <c r="D59" s="522"/>
      <c r="E59" s="522"/>
      <c r="F59" s="224"/>
      <c r="G59" s="224"/>
      <c r="H59" s="224"/>
      <c r="I59" s="224"/>
      <c r="J59" s="224"/>
      <c r="K59" s="224"/>
      <c r="L59" s="224"/>
      <c r="M59" s="224"/>
      <c r="N59" s="224"/>
      <c r="O59" s="224"/>
      <c r="P59" s="224"/>
      <c r="Q59" s="224"/>
      <c r="R59" s="224"/>
      <c r="S59" s="224"/>
      <c r="T59" s="224"/>
      <c r="U59" s="224"/>
      <c r="V59" s="224"/>
      <c r="W59" s="224"/>
      <c r="X59" s="224"/>
      <c r="Y59" s="224"/>
      <c r="Z59" s="224"/>
      <c r="AA59" s="224"/>
    </row>
    <row r="60" spans="1:27" s="54" customFormat="1" x14ac:dyDescent="0.25">
      <c r="A60" s="224"/>
      <c r="B60" s="518"/>
      <c r="C60" s="519"/>
      <c r="D60" s="519"/>
      <c r="E60" s="520"/>
      <c r="F60" s="224"/>
      <c r="G60" s="224"/>
      <c r="H60" s="224"/>
      <c r="I60" s="224"/>
      <c r="J60" s="224"/>
      <c r="K60" s="224"/>
      <c r="L60" s="224"/>
      <c r="M60" s="224"/>
      <c r="N60" s="224"/>
      <c r="O60" s="224"/>
      <c r="P60" s="224"/>
      <c r="Q60" s="224"/>
      <c r="R60" s="224"/>
      <c r="S60" s="224"/>
      <c r="T60" s="224"/>
      <c r="U60" s="224"/>
      <c r="V60" s="224"/>
      <c r="W60" s="224"/>
      <c r="X60" s="224"/>
      <c r="Y60" s="224"/>
      <c r="Z60" s="224"/>
      <c r="AA60" s="224"/>
    </row>
    <row r="61" spans="1:27" s="54" customFormat="1" ht="15.75" x14ac:dyDescent="0.25">
      <c r="A61" s="224"/>
      <c r="B61" s="333" t="s">
        <v>16</v>
      </c>
      <c r="C61" s="187"/>
      <c r="D61" s="182"/>
      <c r="E61" s="196"/>
      <c r="F61" s="196"/>
      <c r="G61" s="227"/>
      <c r="H61" s="224"/>
      <c r="I61" s="224"/>
      <c r="J61" s="224"/>
      <c r="K61" s="224"/>
      <c r="L61" s="224"/>
      <c r="M61" s="224"/>
      <c r="N61" s="224"/>
      <c r="O61" s="224"/>
      <c r="P61" s="224"/>
      <c r="Q61" s="224"/>
      <c r="R61" s="224"/>
      <c r="S61" s="224"/>
      <c r="T61" s="224"/>
      <c r="U61" s="224"/>
      <c r="V61" s="224"/>
      <c r="W61" s="224"/>
      <c r="X61" s="224"/>
      <c r="Y61" s="224"/>
      <c r="Z61" s="224"/>
      <c r="AA61" s="224"/>
    </row>
    <row r="62" spans="1:27" s="54" customFormat="1" x14ac:dyDescent="0.25">
      <c r="A62" s="224"/>
      <c r="B62" s="458" t="s">
        <v>17</v>
      </c>
      <c r="C62" s="458"/>
      <c r="D62" s="458"/>
      <c r="E62" s="197"/>
      <c r="F62" s="197"/>
      <c r="G62" s="227"/>
      <c r="H62" s="224"/>
      <c r="I62" s="224"/>
      <c r="J62" s="224"/>
      <c r="K62" s="224"/>
      <c r="L62" s="224"/>
      <c r="M62" s="224"/>
      <c r="N62" s="224"/>
      <c r="O62" s="224"/>
      <c r="P62" s="224"/>
      <c r="Q62" s="224"/>
      <c r="R62" s="224"/>
      <c r="S62" s="224"/>
      <c r="T62" s="224"/>
      <c r="U62" s="224"/>
      <c r="V62" s="224"/>
      <c r="W62" s="224"/>
      <c r="X62" s="224"/>
      <c r="Y62" s="224"/>
      <c r="Z62" s="224"/>
      <c r="AA62" s="224"/>
    </row>
    <row r="63" spans="1:27" s="54" customFormat="1" x14ac:dyDescent="0.25">
      <c r="A63" s="224"/>
      <c r="B63" s="187" t="s">
        <v>26</v>
      </c>
      <c r="C63" s="187"/>
      <c r="D63" s="182"/>
      <c r="E63" s="196"/>
      <c r="F63" s="196"/>
      <c r="G63" s="227"/>
      <c r="H63" s="224"/>
      <c r="I63" s="224"/>
      <c r="J63" s="224"/>
      <c r="K63" s="224"/>
      <c r="L63" s="224"/>
      <c r="M63" s="224"/>
      <c r="N63" s="224"/>
      <c r="O63" s="224"/>
      <c r="P63" s="224"/>
      <c r="Q63" s="224"/>
      <c r="R63" s="224"/>
      <c r="S63" s="224"/>
      <c r="T63" s="224"/>
      <c r="U63" s="224"/>
      <c r="V63" s="224"/>
      <c r="W63" s="224"/>
      <c r="X63" s="224"/>
      <c r="Y63" s="224"/>
      <c r="Z63" s="224"/>
      <c r="AA63" s="224"/>
    </row>
    <row r="64" spans="1:27" s="54" customFormat="1" x14ac:dyDescent="0.25">
      <c r="A64" s="224"/>
      <c r="B64" s="187" t="s">
        <v>18</v>
      </c>
      <c r="C64" s="187"/>
      <c r="D64" s="182"/>
      <c r="E64" s="196"/>
      <c r="F64" s="196"/>
      <c r="G64" s="227"/>
      <c r="H64" s="224"/>
      <c r="I64" s="224"/>
      <c r="J64" s="224"/>
      <c r="K64" s="224"/>
      <c r="L64" s="224"/>
      <c r="M64" s="224"/>
      <c r="N64" s="224"/>
      <c r="O64" s="224"/>
      <c r="P64" s="224"/>
      <c r="Q64" s="224"/>
      <c r="R64" s="224"/>
      <c r="S64" s="224"/>
      <c r="T64" s="224"/>
      <c r="U64" s="224"/>
      <c r="V64" s="224"/>
      <c r="W64" s="224"/>
      <c r="X64" s="224"/>
      <c r="Y64" s="224"/>
      <c r="Z64" s="224"/>
      <c r="AA64" s="224"/>
    </row>
    <row r="65" spans="1:27" s="54" customFormat="1" x14ac:dyDescent="0.25">
      <c r="A65" s="224"/>
      <c r="B65" s="452" t="s">
        <v>8</v>
      </c>
      <c r="C65" s="452"/>
      <c r="D65" s="182"/>
      <c r="E65" s="196"/>
      <c r="F65" s="196"/>
      <c r="G65" s="227"/>
      <c r="H65" s="224"/>
      <c r="I65" s="224"/>
      <c r="J65" s="224"/>
      <c r="K65" s="224"/>
      <c r="L65" s="224"/>
      <c r="M65" s="224"/>
      <c r="N65" s="224"/>
      <c r="O65" s="224"/>
      <c r="P65" s="224"/>
      <c r="Q65" s="224"/>
      <c r="R65" s="224"/>
      <c r="S65" s="224"/>
      <c r="T65" s="224"/>
      <c r="U65" s="224"/>
      <c r="V65" s="224"/>
      <c r="W65" s="224"/>
      <c r="X65" s="224"/>
      <c r="Y65" s="224"/>
      <c r="Z65" s="224"/>
      <c r="AA65" s="224"/>
    </row>
    <row r="66" spans="1:27" s="54" customFormat="1" x14ac:dyDescent="0.25">
      <c r="A66" s="224"/>
      <c r="B66" s="468" t="s">
        <v>126</v>
      </c>
      <c r="C66" s="468"/>
      <c r="D66" s="468"/>
      <c r="E66" s="468"/>
      <c r="F66" s="468"/>
      <c r="G66" s="468"/>
      <c r="H66" s="224"/>
      <c r="I66" s="224"/>
      <c r="J66" s="224"/>
      <c r="K66" s="224"/>
      <c r="L66" s="224"/>
      <c r="M66" s="224"/>
      <c r="N66" s="224"/>
      <c r="O66" s="224"/>
      <c r="P66" s="224"/>
      <c r="Q66" s="224"/>
      <c r="R66" s="224"/>
      <c r="S66" s="224"/>
      <c r="T66" s="224"/>
      <c r="U66" s="224"/>
      <c r="V66" s="224"/>
      <c r="W66" s="224"/>
      <c r="X66" s="224"/>
      <c r="Y66" s="224"/>
      <c r="Z66" s="224"/>
      <c r="AA66" s="224"/>
    </row>
    <row r="67" spans="1:27" s="54" customFormat="1" x14ac:dyDescent="0.25">
      <c r="A67" s="224"/>
      <c r="B67" s="187" t="s">
        <v>107</v>
      </c>
      <c r="C67" s="187"/>
      <c r="D67" s="182"/>
      <c r="E67" s="196"/>
      <c r="F67" s="196"/>
      <c r="G67" s="227"/>
      <c r="H67" s="224"/>
      <c r="I67" s="224"/>
      <c r="J67" s="224"/>
      <c r="K67" s="224"/>
      <c r="L67" s="224"/>
      <c r="M67" s="224"/>
      <c r="N67" s="224"/>
      <c r="O67" s="224"/>
      <c r="P67" s="224"/>
      <c r="Q67" s="224"/>
      <c r="R67" s="224"/>
      <c r="S67" s="224"/>
      <c r="T67" s="224"/>
      <c r="U67" s="224"/>
      <c r="V67" s="224"/>
      <c r="W67" s="224"/>
      <c r="X67" s="224"/>
      <c r="Y67" s="224"/>
      <c r="Z67" s="224"/>
      <c r="AA67" s="224"/>
    </row>
    <row r="68" spans="1:27" x14ac:dyDescent="0.25">
      <c r="B68" s="182"/>
      <c r="C68" s="196"/>
      <c r="D68" s="196"/>
    </row>
    <row r="69" spans="1:27" x14ac:dyDescent="0.25">
      <c r="B69" s="182"/>
      <c r="C69" s="196"/>
      <c r="D69" s="196"/>
    </row>
    <row r="70" spans="1:27" x14ac:dyDescent="0.25">
      <c r="B70" s="183"/>
      <c r="C70" s="196"/>
      <c r="D70" s="196"/>
    </row>
    <row r="71" spans="1:27" x14ac:dyDescent="0.25">
      <c r="B71" s="182"/>
      <c r="C71" s="196"/>
      <c r="D71" s="196"/>
    </row>
    <row r="72" spans="1:27" x14ac:dyDescent="0.25">
      <c r="B72" s="184"/>
      <c r="C72" s="196"/>
      <c r="D72" s="196"/>
    </row>
  </sheetData>
  <sheetProtection algorithmName="SHA-512" hashValue="d0J2g5cf8mko9aTrBMomYP7SgqUHA3fZHhllLGDSZnPC+9/ygEHQy1dZ9J9Qaz7ZRJ6x6/cQp5oJDRwap/Zi4Q==" saltValue="jG1eC5dV071hwj1B6MjD5w==" spinCount="100000" sheet="1" selectLockedCells="1"/>
  <mergeCells count="33">
    <mergeCell ref="B58:E59"/>
    <mergeCell ref="B62:D62"/>
    <mergeCell ref="B65:C65"/>
    <mergeCell ref="B66:G66"/>
    <mergeCell ref="B49:E49"/>
    <mergeCell ref="B57:E57"/>
    <mergeCell ref="C50:D55"/>
    <mergeCell ref="E50:E55"/>
    <mergeCell ref="C56:D56"/>
    <mergeCell ref="B42:E42"/>
    <mergeCell ref="B48:E48"/>
    <mergeCell ref="C43:D46"/>
    <mergeCell ref="C47:D47"/>
    <mergeCell ref="E43:E46"/>
    <mergeCell ref="B28:E28"/>
    <mergeCell ref="B41:E41"/>
    <mergeCell ref="E29:E34"/>
    <mergeCell ref="E35:E40"/>
    <mergeCell ref="B27:E27"/>
    <mergeCell ref="E18:E26"/>
    <mergeCell ref="C18:D26"/>
    <mergeCell ref="B6:E6"/>
    <mergeCell ref="C11:D11"/>
    <mergeCell ref="C12:D12"/>
    <mergeCell ref="C13:D13"/>
    <mergeCell ref="C14:D14"/>
    <mergeCell ref="C15:D15"/>
    <mergeCell ref="C8:D8"/>
    <mergeCell ref="C9:D9"/>
    <mergeCell ref="C10:D10"/>
    <mergeCell ref="C7:D7"/>
    <mergeCell ref="B16:E16"/>
    <mergeCell ref="B17:E17"/>
  </mergeCells>
  <hyperlinks>
    <hyperlink ref="E4" r:id="rId1" xr:uid="{F35C9AF9-CF86-4BC9-8A2D-3ABFEF05F692}"/>
    <hyperlink ref="B65" r:id="rId2" xr:uid="{DAE5EF93-AE61-47E9-85CC-BA3295F0070D}"/>
    <hyperlink ref="B66" r:id="rId3" xr:uid="{073E641E-B884-4BCD-AD82-F75001DCBF1F}"/>
  </hyperlinks>
  <printOptions horizontalCentered="1"/>
  <pageMargins left="0.36" right="0.18" top="0.5" bottom="0.25" header="0.2" footer="0.16"/>
  <pageSetup scale="54" orientation="portrait" r:id="rId4"/>
  <headerFooter>
    <oddFooter>&amp;C
&amp;R&amp;"-,Bold"&amp;12Page &amp;P/&amp;N</oddFooter>
  </headerFooter>
  <rowBreaks count="1" manualBreakCount="1">
    <brk id="48" min="1" max="4"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SALARY TAX-2022-23</vt:lpstr>
      <vt:lpstr>INDIVIDUAL &amp; AOP I.TAX-2022-23</vt:lpstr>
      <vt:lpstr>RENT TAX CALCULATOR-2022-23</vt:lpstr>
      <vt:lpstr>SALARY TAX-2021-22</vt:lpstr>
      <vt:lpstr>SALARY TAX-2018-19</vt:lpstr>
      <vt:lpstr>Salary Tax Calculator-2017-18</vt:lpstr>
      <vt:lpstr>WH Tax Card-2022-23</vt:lpstr>
      <vt:lpstr>Sales Tax Withholding - 2022-23</vt:lpstr>
      <vt:lpstr>Sheet2</vt:lpstr>
      <vt:lpstr>Sheet3</vt:lpstr>
      <vt:lpstr>'INDIVIDUAL &amp; AOP I.TAX-2022-23'!Print_Area</vt:lpstr>
      <vt:lpstr>'RENT TAX CALCULATOR-2022-23'!Print_Area</vt:lpstr>
      <vt:lpstr>'Salary Tax Calculator-2017-18'!Print_Area</vt:lpstr>
      <vt:lpstr>'SALARY TAX-2018-19'!Print_Area</vt:lpstr>
      <vt:lpstr>'SALARY TAX-2021-22'!Print_Area</vt:lpstr>
      <vt:lpstr>'SALARY TAX-2022-23'!Print_Area</vt:lpstr>
      <vt:lpstr>'Sales Tax Withholding - 2022-23'!Print_Area</vt:lpstr>
      <vt:lpstr>'WH Tax Card-2022-23'!Print_Area</vt:lpstr>
      <vt:lpstr>'Sales Tax Withholding - 2022-23'!Print_Titles</vt:lpstr>
      <vt:lpstr>'WH Tax Card-2022-23'!Print_Titles</vt:lpstr>
    </vt:vector>
  </TitlesOfParts>
  <Company>FinanTax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Irfan_Yousaf</dc:creator>
  <cp:lastModifiedBy>Irfan Yousaf</cp:lastModifiedBy>
  <cp:lastPrinted>2022-07-06T11:15:57Z</cp:lastPrinted>
  <dcterms:created xsi:type="dcterms:W3CDTF">2012-06-07T14:06:03Z</dcterms:created>
  <dcterms:modified xsi:type="dcterms:W3CDTF">2022-07-06T11:22:04Z</dcterms:modified>
</cp:coreProperties>
</file>